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현재_통합_문서" defaultThemeVersion="124226"/>
  <bookViews>
    <workbookView xWindow="32760" yWindow="32760" windowWidth="21570" windowHeight="8040" tabRatio="862" firstSheet="3" activeTab="4"/>
  </bookViews>
  <sheets>
    <sheet name="입력" sheetId="42" state="hidden" r:id="rId1"/>
    <sheet name="공사개요" sheetId="47" state="hidden" r:id="rId2"/>
    <sheet name="갑지-일반" sheetId="48" state="hidden" r:id="rId3"/>
    <sheet name="표지" sheetId="1" r:id="rId4"/>
    <sheet name="원가계산서" sheetId="17" r:id="rId5"/>
    <sheet name="을지" sheetId="18" state="hidden" r:id="rId6"/>
    <sheet name="갑지-인테리어" sheetId="63" state="hidden" r:id="rId7"/>
    <sheet name="내역서" sheetId="67" r:id="rId8"/>
    <sheet name="내역명세서" sheetId="62" r:id="rId9"/>
    <sheet name="자료" sheetId="41" state="hidden" r:id="rId10"/>
    <sheet name="Sheet2" sheetId="46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" localSheetId="6">#REF!</definedName>
    <definedName name="_" localSheetId="8">#REF!</definedName>
    <definedName name="_" localSheetId="7">#REF!</definedName>
    <definedName name="_">#REF!</definedName>
    <definedName name="_.4" localSheetId="6">#REF!</definedName>
    <definedName name="_.4" localSheetId="8">#REF!</definedName>
    <definedName name="_.4" localSheetId="7">#REF!</definedName>
    <definedName name="_.4">#REF!</definedName>
    <definedName name="_?__C" localSheetId="6">#REF!</definedName>
    <definedName name="_?__C" localSheetId="8">#REF!</definedName>
    <definedName name="_?__C" localSheetId="7">#REF!</definedName>
    <definedName name="_?__C">#REF!</definedName>
    <definedName name="_1999_01_29" localSheetId="6">#REF!</definedName>
    <definedName name="_1999_01_29" localSheetId="8">#REF!</definedName>
    <definedName name="_1999_01_29" localSheetId="7">#REF!</definedName>
    <definedName name="_1999_01_29">#REF!</definedName>
    <definedName name="_1item" localSheetId="6">#REF!</definedName>
    <definedName name="_1item" localSheetId="8">#REF!</definedName>
    <definedName name="_1item" localSheetId="7">#REF!</definedName>
    <definedName name="_1item">#REF!</definedName>
    <definedName name="_1차_94년">#N/A</definedName>
    <definedName name="_2item" localSheetId="6">#REF!</definedName>
    <definedName name="_2item" localSheetId="8">#REF!</definedName>
    <definedName name="_2item" localSheetId="7">#REF!</definedName>
    <definedName name="_2item">#REF!</definedName>
    <definedName name="_2차결제일">#N/A</definedName>
    <definedName name="_3">#N/A</definedName>
    <definedName name="_3item" localSheetId="6">#REF!</definedName>
    <definedName name="_3item" localSheetId="8">#REF!</definedName>
    <definedName name="_3item" localSheetId="7">#REF!</definedName>
    <definedName name="_3item">#REF!</definedName>
    <definedName name="_4item" localSheetId="6">#REF!</definedName>
    <definedName name="_4item" localSheetId="8">#REF!</definedName>
    <definedName name="_4item" localSheetId="7">#REF!</definedName>
    <definedName name="_4item">#REF!</definedName>
    <definedName name="_5item" localSheetId="6">#REF!</definedName>
    <definedName name="_5item" localSheetId="8">#REF!</definedName>
    <definedName name="_5item" localSheetId="7">#REF!</definedName>
    <definedName name="_5item">#REF!</definedName>
    <definedName name="_A100000" localSheetId="6">#REF!</definedName>
    <definedName name="_A100000" localSheetId="8">#REF!</definedName>
    <definedName name="_A100000" localSheetId="7">#REF!</definedName>
    <definedName name="_A100000">#REF!</definedName>
    <definedName name="_A66000" localSheetId="6">#REF!</definedName>
    <definedName name="_A66000" localSheetId="8">#REF!</definedName>
    <definedName name="_A66000" localSheetId="7">#REF!</definedName>
    <definedName name="_A66000">#REF!</definedName>
    <definedName name="_A67000" localSheetId="6">#REF!</definedName>
    <definedName name="_A67000" localSheetId="8">#REF!</definedName>
    <definedName name="_A67000" localSheetId="7">#REF!</definedName>
    <definedName name="_A67000">#REF!</definedName>
    <definedName name="_A68000" localSheetId="6">#REF!</definedName>
    <definedName name="_A68000" localSheetId="8">#REF!</definedName>
    <definedName name="_A68000" localSheetId="7">#REF!</definedName>
    <definedName name="_A68000">#REF!</definedName>
    <definedName name="_A70000" localSheetId="6">#REF!</definedName>
    <definedName name="_A70000" localSheetId="8">#REF!</definedName>
    <definedName name="_A70000" localSheetId="7">#REF!</definedName>
    <definedName name="_A70000">#REF!</definedName>
    <definedName name="_A80000" localSheetId="6">#REF!</definedName>
    <definedName name="_A80000" localSheetId="8">#REF!</definedName>
    <definedName name="_A80000" localSheetId="7">#REF!</definedName>
    <definedName name="_A80000">#REF!</definedName>
    <definedName name="_B140007" localSheetId="6">#REF!</definedName>
    <definedName name="_B140007" localSheetId="8">#REF!</definedName>
    <definedName name="_B140007" localSheetId="7">#REF!</definedName>
    <definedName name="_B140007">#REF!</definedName>
    <definedName name="_B20996" localSheetId="6">#REF!</definedName>
    <definedName name="_B20996" localSheetId="8">#REF!</definedName>
    <definedName name="_B20996" localSheetId="7">#REF!</definedName>
    <definedName name="_B20996">#REF!</definedName>
    <definedName name="_DAT10" localSheetId="6">#REF!</definedName>
    <definedName name="_DAT10" localSheetId="8">#REF!</definedName>
    <definedName name="_DAT10" localSheetId="7">#REF!</definedName>
    <definedName name="_DAT10">#REF!</definedName>
    <definedName name="_DAT15" localSheetId="6">#REF!</definedName>
    <definedName name="_DAT15" localSheetId="8">#REF!</definedName>
    <definedName name="_DAT15" localSheetId="7">#REF!</definedName>
    <definedName name="_DAT15">#REF!</definedName>
    <definedName name="_DAT16" localSheetId="6">#REF!</definedName>
    <definedName name="_DAT16" localSheetId="8">#REF!</definedName>
    <definedName name="_DAT16" localSheetId="7">#REF!</definedName>
    <definedName name="_DAT16">#REF!</definedName>
    <definedName name="_DAT2" localSheetId="6">#REF!</definedName>
    <definedName name="_DAT2" localSheetId="8">#REF!</definedName>
    <definedName name="_DAT2" localSheetId="7">#REF!</definedName>
    <definedName name="_DAT2">#REF!</definedName>
    <definedName name="_DAT3" localSheetId="6">#REF!</definedName>
    <definedName name="_DAT3" localSheetId="8">#REF!</definedName>
    <definedName name="_DAT3" localSheetId="7">#REF!</definedName>
    <definedName name="_DAT3">#REF!</definedName>
    <definedName name="_DAT4" localSheetId="6">#REF!</definedName>
    <definedName name="_DAT4" localSheetId="8">#REF!</definedName>
    <definedName name="_DAT4" localSheetId="7">#REF!</definedName>
    <definedName name="_DAT4">#REF!</definedName>
    <definedName name="_DAT5" localSheetId="6">#REF!</definedName>
    <definedName name="_DAT5" localSheetId="8">#REF!</definedName>
    <definedName name="_DAT5" localSheetId="7">#REF!</definedName>
    <definedName name="_DAT5">#REF!</definedName>
    <definedName name="_DAT6" localSheetId="6">#REF!</definedName>
    <definedName name="_DAT6" localSheetId="8">#REF!</definedName>
    <definedName name="_DAT6" localSheetId="7">#REF!</definedName>
    <definedName name="_DAT6">#REF!</definedName>
    <definedName name="_DAT7" localSheetId="6">#REF!</definedName>
    <definedName name="_DAT7" localSheetId="8">#REF!</definedName>
    <definedName name="_DAT7" localSheetId="7">#REF!</definedName>
    <definedName name="_DAT7">#REF!</definedName>
    <definedName name="_DAT8" localSheetId="6">#REF!</definedName>
    <definedName name="_DAT8" localSheetId="8">#REF!</definedName>
    <definedName name="_DAT8" localSheetId="7">#REF!</definedName>
    <definedName name="_DAT8">#REF!</definedName>
    <definedName name="_DAT9" localSheetId="6">#REF!</definedName>
    <definedName name="_DAT9" localSheetId="8">#REF!</definedName>
    <definedName name="_DAT9" localSheetId="7">#REF!</definedName>
    <definedName name="_DAT9">#REF!</definedName>
    <definedName name="_E100000" localSheetId="6">#REF!</definedName>
    <definedName name="_E100000" localSheetId="8">#REF!</definedName>
    <definedName name="_E100000" localSheetId="7">#REF!</definedName>
    <definedName name="_E100000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hidden="1">#REF!</definedName>
    <definedName name="_xlnm._FilterDatabase" localSheetId="5" hidden="1">을지!$B$1:$BJ$1207</definedName>
    <definedName name="_Key1" localSheetId="6" hidden="1">#REF!</definedName>
    <definedName name="_Key1" localSheetId="8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8" hidden="1">#REF!</definedName>
    <definedName name="_Key2" localSheetId="7" hidden="1">#REF!</definedName>
    <definedName name="_Key2" hidden="1">#REF!</definedName>
    <definedName name="_MatInverse_In" localSheetId="6" hidden="1">#REF!</definedName>
    <definedName name="_MatInverse_In" localSheetId="8" hidden="1">#REF!</definedName>
    <definedName name="_MatInverse_In" localSheetId="7" hidden="1">#REF!</definedName>
    <definedName name="_MatInverse_In" hidden="1">#REF!</definedName>
    <definedName name="_MatInverse_Out" localSheetId="6" hidden="1">#REF!</definedName>
    <definedName name="_MatInverse_Out" localSheetId="8" hidden="1">#REF!</definedName>
    <definedName name="_MatInverse_Out" localSheetId="7" hidden="1">#REF!</definedName>
    <definedName name="_MatInverse_Out" hidden="1">#REF!</definedName>
    <definedName name="_Order1" hidden="1">255</definedName>
    <definedName name="_Order2" hidden="1">255</definedName>
    <definedName name="_PB1" localSheetId="6">#REF!</definedName>
    <definedName name="_PB1" localSheetId="8">#REF!</definedName>
    <definedName name="_PB1" localSheetId="7">#REF!</definedName>
    <definedName name="_PB1">#REF!</definedName>
    <definedName name="_PB2" localSheetId="6">#REF!</definedName>
    <definedName name="_PB2" localSheetId="8">#REF!</definedName>
    <definedName name="_PB2" localSheetId="7">#REF!</definedName>
    <definedName name="_PB2">#REF!</definedName>
    <definedName name="_PB3" localSheetId="6">#REF!</definedName>
    <definedName name="_PB3" localSheetId="8">#REF!</definedName>
    <definedName name="_PB3" localSheetId="7">#REF!</definedName>
    <definedName name="_PB3">#REF!</definedName>
    <definedName name="_PRN10">#N/A</definedName>
    <definedName name="_PRN3">#N/A</definedName>
    <definedName name="_PRN4">#N/A</definedName>
    <definedName name="_PRN9">#N/A</definedName>
    <definedName name="_q45" hidden="1">{"'용역비'!$A$4:$C$8"}</definedName>
    <definedName name="_Sort" localSheetId="6" hidden="1">#REF!</definedName>
    <definedName name="_Sort" localSheetId="8" hidden="1">#REF!</definedName>
    <definedName name="_Sort" localSheetId="7" hidden="1">#REF!</definedName>
    <definedName name="_Sort" hidden="1">#REF!</definedName>
    <definedName name="_SUB1" localSheetId="6">#REF!</definedName>
    <definedName name="_SUB1" localSheetId="8">#REF!</definedName>
    <definedName name="_SUB1" localSheetId="7">#REF!</definedName>
    <definedName name="_SUB1">#REF!</definedName>
    <definedName name="_SUB2" localSheetId="6">#REF!</definedName>
    <definedName name="_SUB2" localSheetId="8">#REF!</definedName>
    <definedName name="_SUB2" localSheetId="7">#REF!</definedName>
    <definedName name="_SUB2">#REF!</definedName>
    <definedName name="_SUB3" localSheetId="6">#REF!</definedName>
    <definedName name="_SUB3" localSheetId="8">#REF!</definedName>
    <definedName name="_SUB3" localSheetId="7">#REF!</definedName>
    <definedName name="_SUB3">#REF!</definedName>
    <definedName name="_sub4" localSheetId="6">#REF!</definedName>
    <definedName name="_sub4" localSheetId="8">#REF!</definedName>
    <definedName name="_sub4" localSheetId="7">#REF!</definedName>
    <definedName name="_sub4">#REF!</definedName>
    <definedName name="_sub5" localSheetId="6">#REF!</definedName>
    <definedName name="_sub5" localSheetId="8">#REF!</definedName>
    <definedName name="_sub5" localSheetId="7">#REF!</definedName>
    <definedName name="_sub5">#REF!</definedName>
    <definedName name="_zz1" localSheetId="6">#REF!</definedName>
    <definedName name="_zz1" localSheetId="8">#REF!</definedName>
    <definedName name="_zz1" localSheetId="7">#REF!</definedName>
    <definedName name="_zz1">#REF!</definedName>
    <definedName name="\0" localSheetId="6">#REF!</definedName>
    <definedName name="\0" localSheetId="8">#REF!</definedName>
    <definedName name="\0" localSheetId="7">#REF!</definedName>
    <definedName name="\0">#REF!</definedName>
    <definedName name="\3">#N/A</definedName>
    <definedName name="\4">#N/A</definedName>
    <definedName name="\a">#N/A</definedName>
    <definedName name="\b">#N/A</definedName>
    <definedName name="\d" localSheetId="6">#REF!</definedName>
    <definedName name="\d" localSheetId="8">#REF!</definedName>
    <definedName name="\d" localSheetId="7">#REF!</definedName>
    <definedName name="\d">#REF!</definedName>
    <definedName name="\f">#N/A</definedName>
    <definedName name="\g" localSheetId="6">#REF!</definedName>
    <definedName name="\g" localSheetId="8">#REF!</definedName>
    <definedName name="\g" localSheetId="7">#REF!</definedName>
    <definedName name="\g">#REF!</definedName>
    <definedName name="\h" localSheetId="6">#REF!</definedName>
    <definedName name="\h" localSheetId="8">#REF!</definedName>
    <definedName name="\h" localSheetId="7">#REF!</definedName>
    <definedName name="\h">#REF!</definedName>
    <definedName name="\i" localSheetId="6">#REF!</definedName>
    <definedName name="\i" localSheetId="8">#REF!</definedName>
    <definedName name="\i" localSheetId="7">#REF!</definedName>
    <definedName name="\i">#REF!</definedName>
    <definedName name="\l" localSheetId="6">#REF!</definedName>
    <definedName name="\l" localSheetId="8">#REF!</definedName>
    <definedName name="\l" localSheetId="7">#REF!</definedName>
    <definedName name="\l">#REF!</definedName>
    <definedName name="\n" localSheetId="6">#REF!</definedName>
    <definedName name="\n" localSheetId="8">#REF!</definedName>
    <definedName name="\n" localSheetId="7">#REF!</definedName>
    <definedName name="\n">#REF!</definedName>
    <definedName name="\p" localSheetId="6">#REF!</definedName>
    <definedName name="\p" localSheetId="8">#REF!</definedName>
    <definedName name="\p" localSheetId="7">#REF!</definedName>
    <definedName name="\p">#REF!</definedName>
    <definedName name="\q">#N/A</definedName>
    <definedName name="\r" localSheetId="6">#REF!</definedName>
    <definedName name="\r" localSheetId="8">#REF!</definedName>
    <definedName name="\r" localSheetId="7">#REF!</definedName>
    <definedName name="\r">#REF!</definedName>
    <definedName name="\s" localSheetId="6">#REF!</definedName>
    <definedName name="\s" localSheetId="8">#REF!</definedName>
    <definedName name="\s" localSheetId="7">#REF!</definedName>
    <definedName name="\s">#REF!</definedName>
    <definedName name="\u" localSheetId="6">#REF!</definedName>
    <definedName name="\u" localSheetId="8">#REF!</definedName>
    <definedName name="\u" localSheetId="7">#REF!</definedName>
    <definedName name="\u">#REF!</definedName>
    <definedName name="\x" localSheetId="6">#REF!</definedName>
    <definedName name="\x" localSheetId="8">#REF!</definedName>
    <definedName name="\x" localSheetId="7">#REF!</definedName>
    <definedName name="\x">#REF!</definedName>
    <definedName name="\z">#N/A</definedName>
    <definedName name="\ㅈㅂ" localSheetId="6">#REF!</definedName>
    <definedName name="\ㅈㅂ" localSheetId="8">#REF!</definedName>
    <definedName name="\ㅈㅂ" localSheetId="7">#REF!</definedName>
    <definedName name="\ㅈㅂ">#REF!</definedName>
    <definedName name="A" localSheetId="6">#REF!</definedName>
    <definedName name="A" localSheetId="8">#REF!</definedName>
    <definedName name="A" localSheetId="7">#REF!</definedName>
    <definedName name="A">#REF!</definedName>
    <definedName name="A8.36" localSheetId="6">#REF!</definedName>
    <definedName name="A8.36" localSheetId="8">#REF!</definedName>
    <definedName name="A8.36" localSheetId="7">#REF!</definedName>
    <definedName name="A8.36">#REF!</definedName>
    <definedName name="aa" localSheetId="6">#REF!</definedName>
    <definedName name="aa" localSheetId="8">#REF!</definedName>
    <definedName name="aa" localSheetId="7">#REF!</definedName>
    <definedName name="aa">#REF!</definedName>
    <definedName name="aaaaaa" hidden="1">{#N/A,#N/A,FALSE,"2~8번"}</definedName>
    <definedName name="AccessDatabase" hidden="1">"C:\MSOffice\감가상각\depreciation.mdb"</definedName>
    <definedName name="adsas" hidden="1">{#N/A,#N/A,FALSE,"Aging Summary";#N/A,#N/A,FALSE,"Ratio Analysis";#N/A,#N/A,FALSE,"Test 120 Day Accts";#N/A,#N/A,FALSE,"Tickmarks"}</definedName>
    <definedName name="ai" localSheetId="6">#REF!</definedName>
    <definedName name="ai" localSheetId="8">#REF!</definedName>
    <definedName name="ai" localSheetId="7">#REF!</definedName>
    <definedName name="ai">#REF!</definedName>
    <definedName name="AJHD" localSheetId="6">#REF!</definedName>
    <definedName name="AJHD" localSheetId="8">#REF!</definedName>
    <definedName name="AJHD" localSheetId="7">#REF!</definedName>
    <definedName name="AJHD">#REF!</definedName>
    <definedName name="AKJFD" localSheetId="6">#REF!</definedName>
    <definedName name="AKJFD" localSheetId="8">#REF!</definedName>
    <definedName name="AKJFD" localSheetId="7">#REF!</definedName>
    <definedName name="AKJFD">#REF!</definedName>
    <definedName name="al" localSheetId="6">#REF!</definedName>
    <definedName name="al" localSheetId="8">#REF!</definedName>
    <definedName name="al" localSheetId="7">#REF!</definedName>
    <definedName name="al">#REF!</definedName>
    <definedName name="AS2DocOpenMode" hidden="1">"AS2DocumentEdit"</definedName>
    <definedName name="a합" localSheetId="6">#REF!</definedName>
    <definedName name="a합" localSheetId="8">#REF!</definedName>
    <definedName name="a합" localSheetId="7">#REF!</definedName>
    <definedName name="a합">#REF!</definedName>
    <definedName name="B.P장설치" hidden="1">{#N/A,#N/A,FALSE,"2~8번"}</definedName>
    <definedName name="BB" localSheetId="7">[1]!BB</definedName>
    <definedName name="BB">[1]!BB</definedName>
    <definedName name="bbbb" localSheetId="7">[1]!bbbb</definedName>
    <definedName name="bbbb">[1]!bbbb</definedName>
    <definedName name="big_sorting" localSheetId="6">#REF!</definedName>
    <definedName name="big_sorting" localSheetId="8">#REF!</definedName>
    <definedName name="big_sorting" localSheetId="7">#REF!</definedName>
    <definedName name="big_sorting">#REF!</definedName>
    <definedName name="BS" localSheetId="7">[1]!BS</definedName>
    <definedName name="BS">[1]!BS</definedName>
    <definedName name="bsNote" localSheetId="7">[1]!bsNote</definedName>
    <definedName name="bsNote">[1]!bsNote</definedName>
    <definedName name="bs건설" localSheetId="6">#REF!</definedName>
    <definedName name="bs건설" localSheetId="8">#REF!</definedName>
    <definedName name="bs건설" localSheetId="7">#REF!</definedName>
    <definedName name="bs건설">#REF!</definedName>
    <definedName name="bs양재" localSheetId="6">#REF!</definedName>
    <definedName name="bs양재" localSheetId="8">#REF!</definedName>
    <definedName name="bs양재" localSheetId="7">#REF!</definedName>
    <definedName name="bs양재">#REF!</definedName>
    <definedName name="BT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btnClose" localSheetId="7">[1]!btnClose</definedName>
    <definedName name="btnClose">[1]!btnClose</definedName>
    <definedName name="btnFootNoting" localSheetId="7">[1]!btnFootNoting</definedName>
    <definedName name="btnFootNoting">[1]!btnFootNoting</definedName>
    <definedName name="btnNext" localSheetId="7">[1]!btnNext</definedName>
    <definedName name="btnNext">[1]!btnNext</definedName>
    <definedName name="btnOK" localSheetId="7">[1]!btnOK</definedName>
    <definedName name="btnOK">[1]!btnOK</definedName>
    <definedName name="btnPrevious" localSheetId="7">[1]!btnPrevious</definedName>
    <definedName name="btnPrevious">[1]!btnPrevious</definedName>
    <definedName name="btnReturn" localSheetId="7">[1]!btnReturn</definedName>
    <definedName name="btnReturn">[1]!btnReturn</definedName>
    <definedName name="cash" localSheetId="7">[1]!cash</definedName>
    <definedName name="cash">[1]!cash</definedName>
    <definedName name="CashFlow_Button1_Click" localSheetId="7">[1]!CashFlow_Button1_Click</definedName>
    <definedName name="CashFlow_Button1_Click">[1]!CashFlow_Button1_Click</definedName>
    <definedName name="cashIndex" localSheetId="7">[1]!cashIndex</definedName>
    <definedName name="cashIndex">[1]!cashIndex</definedName>
    <definedName name="CASHM" localSheetId="7">[1]!CASHM</definedName>
    <definedName name="CASHM">[1]!CASHM</definedName>
    <definedName name="cgmh" hidden="1">{"'용역비'!$A$4:$C$8"}</definedName>
    <definedName name="co" localSheetId="6">#REF!</definedName>
    <definedName name="co" localSheetId="8">#REF!</definedName>
    <definedName name="co" localSheetId="7">#REF!</definedName>
    <definedName name="co">#REF!</definedName>
    <definedName name="COUPPCD" localSheetId="6">#REF!</definedName>
    <definedName name="COUPPCD" localSheetId="8">#REF!</definedName>
    <definedName name="COUPPCD" localSheetId="7">#REF!</definedName>
    <definedName name="COUPPCD">#REF!</definedName>
    <definedName name="D" localSheetId="6">#REF!</definedName>
    <definedName name="D" localSheetId="8">#REF!</definedName>
    <definedName name="D" localSheetId="7">#REF!</definedName>
    <definedName name="D">#REF!</definedName>
    <definedName name="data" localSheetId="6">#REF!</definedName>
    <definedName name="data" localSheetId="8">#REF!</definedName>
    <definedName name="data" localSheetId="7">#REF!</definedName>
    <definedName name="data">#REF!</definedName>
    <definedName name="datab" localSheetId="6">#REF!</definedName>
    <definedName name="datab" localSheetId="8">#REF!</definedName>
    <definedName name="datab" localSheetId="7">#REF!</definedName>
    <definedName name="datab">#REF!</definedName>
    <definedName name="_xlnm.Database" localSheetId="6">#REF!</definedName>
    <definedName name="_xlnm.Database" localSheetId="8">#REF!</definedName>
    <definedName name="_xlnm.Database" localSheetId="7">#REF!</definedName>
    <definedName name="_xlnm.Database">#REF!</definedName>
    <definedName name="dd">#N/A</definedName>
    <definedName name="ddbb" localSheetId="6">#REF!</definedName>
    <definedName name="ddbb" localSheetId="8">#REF!</definedName>
    <definedName name="ddbb" localSheetId="7">#REF!</definedName>
    <definedName name="ddbb">#REF!</definedName>
    <definedName name="ddddd" localSheetId="6" hidden="1">#REF!</definedName>
    <definedName name="ddddd" localSheetId="8" hidden="1">#REF!</definedName>
    <definedName name="ddddd" localSheetId="7" hidden="1">#REF!</definedName>
    <definedName name="ddddd" hidden="1">#REF!</definedName>
    <definedName name="DEMO" localSheetId="6">#REF!</definedName>
    <definedName name="DEMO" localSheetId="8">#REF!</definedName>
    <definedName name="DEMO" localSheetId="7">#REF!</definedName>
    <definedName name="DEMO">#REF!</definedName>
    <definedName name="DF" hidden="1">{#N/A,#N/A,FALSE,"Aging Summary";#N/A,#N/A,FALSE,"Ratio Analysis";#N/A,#N/A,FALSE,"Test 120 Day Accts";#N/A,#N/A,FALSE,"Tickmarks"}</definedName>
    <definedName name="DFDF" hidden="1">{#N/A,#N/A,FALSE,"Aging Summary";#N/A,#N/A,FALSE,"Ratio Analysis";#N/A,#N/A,FALSE,"Test 120 Day Accts";#N/A,#N/A,FALSE,"Tickmarks"}</definedName>
    <definedName name="dfjalk" localSheetId="6">#REF!</definedName>
    <definedName name="dfjalk" localSheetId="8">#REF!</definedName>
    <definedName name="dfjalk" localSheetId="7">#REF!</definedName>
    <definedName name="dfjalk">#REF!</definedName>
    <definedName name="dhj" hidden="1">{"'용역비'!$A$4:$C$8"}</definedName>
    <definedName name="djfhka" localSheetId="6">#REF!</definedName>
    <definedName name="djfhka" localSheetId="8">#REF!</definedName>
    <definedName name="djfhka" localSheetId="7">#REF!</definedName>
    <definedName name="djfhka">#REF!</definedName>
    <definedName name="DJHFJ" localSheetId="6">#REF!</definedName>
    <definedName name="DJHFJ" localSheetId="8">#REF!</definedName>
    <definedName name="DJHFJ" localSheetId="7">#REF!</definedName>
    <definedName name="DJHFJ">#REF!</definedName>
    <definedName name="DJKFJ" localSheetId="6">#REF!</definedName>
    <definedName name="DJKFJ" localSheetId="8">#REF!</definedName>
    <definedName name="DJKFJ" localSheetId="7">#REF!</definedName>
    <definedName name="DJKFJ">#REF!</definedName>
    <definedName name="DKFAJKL" localSheetId="6">#REF!</definedName>
    <definedName name="DKFAJKL" localSheetId="8">#REF!</definedName>
    <definedName name="DKFAJKL" localSheetId="7">#REF!</definedName>
    <definedName name="DKFAJKL">#REF!</definedName>
    <definedName name="DKFJLE" localSheetId="6">#REF!</definedName>
    <definedName name="DKFJLE" localSheetId="8">#REF!</definedName>
    <definedName name="DKFJLE" localSheetId="7">#REF!</definedName>
    <definedName name="DKFJLE">#REF!</definedName>
    <definedName name="dklsfj" localSheetId="6">#REF!</definedName>
    <definedName name="dklsfj" localSheetId="8">#REF!</definedName>
    <definedName name="dklsfj" localSheetId="7">#REF!</definedName>
    <definedName name="dklsfj">#REF!</definedName>
    <definedName name="dldmldjd" localSheetId="6">#REF!</definedName>
    <definedName name="dldmldjd" localSheetId="8">#REF!</definedName>
    <definedName name="dldmldjd" localSheetId="7">#REF!</definedName>
    <definedName name="dldmldjd">#REF!</definedName>
    <definedName name="DROW">#N/A</definedName>
    <definedName name="dsaghh" localSheetId="6">#REF!</definedName>
    <definedName name="dsaghh" localSheetId="8">#REF!</definedName>
    <definedName name="dsaghh" localSheetId="7">#REF!</definedName>
    <definedName name="dsaghh">#REF!</definedName>
    <definedName name="DSKFJL" localSheetId="6">#REF!</definedName>
    <definedName name="DSKFJL" localSheetId="8">#REF!</definedName>
    <definedName name="DSKFJL" localSheetId="7">#REF!</definedName>
    <definedName name="DSKFJL">#REF!</definedName>
    <definedName name="DW" hidden="1">{"'용역비'!$A$4:$C$8"}</definedName>
    <definedName name="d을지" localSheetId="6">#REF!</definedName>
    <definedName name="d을지" localSheetId="8">#REF!</definedName>
    <definedName name="d을지" localSheetId="7">#REF!</definedName>
    <definedName name="d을지">#REF!</definedName>
    <definedName name="EFG" hidden="1">{"'용역비'!$A$4:$C$8"}</definedName>
    <definedName name="EGE" hidden="1">{"'용역비'!$A$4:$C$8"}</definedName>
    <definedName name="elec1" localSheetId="6">#REF!</definedName>
    <definedName name="elec1" localSheetId="8">#REF!</definedName>
    <definedName name="elec1" localSheetId="7">#REF!</definedName>
    <definedName name="elec1">#REF!</definedName>
    <definedName name="elec2" localSheetId="6">#REF!</definedName>
    <definedName name="elec2" localSheetId="8">#REF!</definedName>
    <definedName name="elec2" localSheetId="7">#REF!</definedName>
    <definedName name="elec2">#REF!</definedName>
    <definedName name="elec3" localSheetId="6">#REF!</definedName>
    <definedName name="elec3" localSheetId="8">#REF!</definedName>
    <definedName name="elec3" localSheetId="7">#REF!</definedName>
    <definedName name="elec3">#REF!</definedName>
    <definedName name="elec4" localSheetId="6">#REF!</definedName>
    <definedName name="elec4" localSheetId="8">#REF!</definedName>
    <definedName name="elec4" localSheetId="7">#REF!</definedName>
    <definedName name="elec4">#REF!</definedName>
    <definedName name="elec5" localSheetId="6">#REF!</definedName>
    <definedName name="elec5" localSheetId="8">#REF!</definedName>
    <definedName name="elec5" localSheetId="7">#REF!</definedName>
    <definedName name="elec5">#REF!</definedName>
    <definedName name="elec6" localSheetId="6">#REF!</definedName>
    <definedName name="elec6" localSheetId="8">#REF!</definedName>
    <definedName name="elec6" localSheetId="7">#REF!</definedName>
    <definedName name="elec6">#REF!</definedName>
    <definedName name="Emst10" localSheetId="6">#REF!</definedName>
    <definedName name="Emst10" localSheetId="8">#REF!</definedName>
    <definedName name="Emst10" localSheetId="7">#REF!</definedName>
    <definedName name="Emst10">#REF!</definedName>
    <definedName name="ertyertye" hidden="1">{"'용역비'!$A$4:$C$8"}</definedName>
    <definedName name="ETYETY" hidden="1">{"'용역비'!$A$4:$C$8"}</definedName>
    <definedName name="etyj" hidden="1">{"'용역비'!$A$4:$C$8"}</definedName>
    <definedName name="etyjj" hidden="1">{"'용역비'!$A$4:$C$8"}</definedName>
    <definedName name="ETYJTYJ" hidden="1">{"'용역비'!$A$4:$C$8"}</definedName>
    <definedName name="EUR" localSheetId="6">#REF!</definedName>
    <definedName name="EUR" localSheetId="8">#REF!</definedName>
    <definedName name="EUR" localSheetId="7">#REF!</definedName>
    <definedName name="EUR">#REF!</definedName>
    <definedName name="_xlnm.Extract" localSheetId="6">#REF!</definedName>
    <definedName name="_xlnm.Extract" localSheetId="8">#REF!</definedName>
    <definedName name="_xlnm.Extract" localSheetId="7">#REF!</definedName>
    <definedName name="_xlnm.Extract">#REF!</definedName>
    <definedName name="f" localSheetId="6">#REF!</definedName>
    <definedName name="f" localSheetId="8">#REF!</definedName>
    <definedName name="f" localSheetId="7">#REF!</definedName>
    <definedName name="f">#REF!</definedName>
    <definedName name="F_123" localSheetId="7">[1]!F_123</definedName>
    <definedName name="F_123">[1]!F_123</definedName>
    <definedName name="FD" hidden="1">{#N/A,#N/A,FALSE,"Aging Summary";#N/A,#N/A,FALSE,"Ratio Analysis";#N/A,#N/A,FALSE,"Test 120 Day Accts";#N/A,#N/A,FALSE,"Tickmarks"}</definedName>
    <definedName name="FD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FDI" localSheetId="6">#REF!</definedName>
    <definedName name="FDI" localSheetId="8">#REF!</definedName>
    <definedName name="FDI" localSheetId="7">#REF!</definedName>
    <definedName name="FDI">#REF!</definedName>
    <definedName name="ff" hidden="1">{#N/A,#N/A,FALSE,"Aging Summary";#N/A,#N/A,FALSE,"Ratio Analysis";#N/A,#N/A,FALSE,"Test 120 Day Accts";#N/A,#N/A,FALSE,"Tickmarks"}</definedName>
    <definedName name="fhigr" localSheetId="6">[1]!BlankMacro1</definedName>
    <definedName name="fhigr" localSheetId="8">[1]!BlankMacro1</definedName>
    <definedName name="fhigr" localSheetId="7">[1]!BlankMacro1</definedName>
    <definedName name="fhigr">[1]!BlankMacro1</definedName>
    <definedName name="FHIGR1" localSheetId="6">[1]!BlankMacro1</definedName>
    <definedName name="FHIGR1" localSheetId="8">[1]!BlankMacro1</definedName>
    <definedName name="FHIGR1" localSheetId="7">[1]!BlankMacro1</definedName>
    <definedName name="FHIGR1">[1]!BlankMacro1</definedName>
    <definedName name="FINAL_FS" localSheetId="7">[1]!FINAL_FS</definedName>
    <definedName name="FINAL_FS">[1]!FINAL_FS</definedName>
    <definedName name="finalReport" localSheetId="7">[1]!finalReport</definedName>
    <definedName name="finalReport">[1]!finalReport</definedName>
    <definedName name="FK" hidden="1">{"'용역비'!$A$4:$C$8"}</definedName>
    <definedName name="FKDF" localSheetId="6">#REF!</definedName>
    <definedName name="FKDF" localSheetId="8">#REF!</definedName>
    <definedName name="FKDF" localSheetId="7">#REF!</definedName>
    <definedName name="FKDF">#REF!</definedName>
    <definedName name="FSF" localSheetId="6">#REF!</definedName>
    <definedName name="FSF" localSheetId="8">#REF!</definedName>
    <definedName name="FSF" localSheetId="7">#REF!</definedName>
    <definedName name="FSF">#REF!</definedName>
    <definedName name="FSWADJK" localSheetId="6">#REF!</definedName>
    <definedName name="FSWADJK" localSheetId="8">#REF!</definedName>
    <definedName name="FSWADJK" localSheetId="7">#REF!</definedName>
    <definedName name="FSWADJK">#REF!</definedName>
    <definedName name="GHGDHGD" localSheetId="6">#REF!</definedName>
    <definedName name="GHGDHGD" localSheetId="8">#REF!</definedName>
    <definedName name="GHGDHGD" localSheetId="7">#REF!</definedName>
    <definedName name="GHGDHGD">#REF!</definedName>
    <definedName name="H" hidden="1">{"'용역비'!$A$4:$C$8"}</definedName>
    <definedName name="HAFJDHO" localSheetId="6">#REF!</definedName>
    <definedName name="HAFJDHO" localSheetId="8">#REF!</definedName>
    <definedName name="HAFJDHO" localSheetId="7">#REF!</definedName>
    <definedName name="HAFJDHO">#REF!</definedName>
    <definedName name="HIT" localSheetId="6">#REF!</definedName>
    <definedName name="HIT" localSheetId="8">#REF!</definedName>
    <definedName name="HIT" localSheetId="7">#REF!</definedName>
    <definedName name="HIT">#REF!</definedName>
    <definedName name="HSR" hidden="1">{"'용역비'!$A$4:$C$8"}</definedName>
    <definedName name="HTML_CodePage" hidden="1">949</definedName>
    <definedName name="HTML_Control" hidden="1">{"'Sheet1'!$E$7"}</definedName>
    <definedName name="HTML_Description" hidden="1">""</definedName>
    <definedName name="HTML_Email" hidden="1">""</definedName>
    <definedName name="HTML_Header" hidden="1">"Sheet1"</definedName>
    <definedName name="HTML_LastUpdate" hidden="1">"01-02-01"</definedName>
    <definedName name="HTML_LineAfter" hidden="1">FALSE</definedName>
    <definedName name="HTML_LineBefore" hidden="1">FALSE</definedName>
    <definedName name="HTML_Name" hidden="1">"기획-25"</definedName>
    <definedName name="HTML_OBDlg2" hidden="1">TRUE</definedName>
    <definedName name="HTML_OBDlg4" hidden="1">TRUE</definedName>
    <definedName name="HTML_OS" hidden="1">0</definedName>
    <definedName name="HTML_PathFile" hidden="1">"C:\My Documents\산업단지.htm"</definedName>
    <definedName name="HTML_Title" hidden="1">"s5-5산업 및 경제"</definedName>
    <definedName name="i" localSheetId="6">#REF!</definedName>
    <definedName name="i" localSheetId="8">#REF!</definedName>
    <definedName name="i" localSheetId="7">#REF!</definedName>
    <definedName name="i">#REF!</definedName>
    <definedName name="i_?3" localSheetId="6">#REF!</definedName>
    <definedName name="i_?3" localSheetId="8">#REF!</definedName>
    <definedName name="i_?3" localSheetId="7">#REF!</definedName>
    <definedName name="i_?3">#REF!</definedName>
    <definedName name="i_E" localSheetId="6">#REF!</definedName>
    <definedName name="i_E" localSheetId="8">#REF!</definedName>
    <definedName name="i_E" localSheetId="7">#REF!</definedName>
    <definedName name="i_E">#REF!</definedName>
    <definedName name="i_E__.3" localSheetId="6">#REF!</definedName>
    <definedName name="i_E__.3" localSheetId="8">#REF!</definedName>
    <definedName name="i_E__.3" localSheetId="7">#REF!</definedName>
    <definedName name="i_E__.3">#REF!</definedName>
    <definedName name="i_E_O" localSheetId="6">#REF!</definedName>
    <definedName name="i_E_O" localSheetId="8">#REF!</definedName>
    <definedName name="i_E_O" localSheetId="7">#REF!</definedName>
    <definedName name="i_E_O">#REF!</definedName>
    <definedName name="i_E_O__.3" localSheetId="6">#REF!</definedName>
    <definedName name="i_E_O__.3" localSheetId="8">#REF!</definedName>
    <definedName name="i_E_O__.3" localSheetId="7">#REF!</definedName>
    <definedName name="i_E_O__.3">#REF!</definedName>
    <definedName name="II" hidden="1">{"'용역비'!$A$4:$C$8"}</definedName>
    <definedName name="IIII" hidden="1">{"'용역비'!$A$4:$C$8"}</definedName>
    <definedName name="IIIII" hidden="1">{"'용역비'!$A$4:$C$8"}</definedName>
    <definedName name="ini_button_Click" localSheetId="7">[1]!ini_button_Click</definedName>
    <definedName name="ini_button_Click">[1]!ini_button_Click</definedName>
    <definedName name="IOI" hidden="1">{"'용역비'!$A$4:$C$8"}</definedName>
    <definedName name="j" localSheetId="6">#REF!</definedName>
    <definedName name="j" localSheetId="8">#REF!</definedName>
    <definedName name="j" localSheetId="7">#REF!</definedName>
    <definedName name="j">#REF!</definedName>
    <definedName name="job_run" localSheetId="7">[1]!job_run</definedName>
    <definedName name="job_run">[1]!job_run</definedName>
    <definedName name="K" localSheetId="6">#REF!</definedName>
    <definedName name="K" localSheetId="8">#REF!</definedName>
    <definedName name="K" localSheetId="7">#REF!</definedName>
    <definedName name="K">#REF!</definedName>
    <definedName name="KDJ" localSheetId="6">#REF!</definedName>
    <definedName name="KDJ" localSheetId="8">#REF!</definedName>
    <definedName name="KDJ" localSheetId="7">#REF!</definedName>
    <definedName name="KDJ">#REF!</definedName>
    <definedName name="KK" localSheetId="6">#REF!</definedName>
    <definedName name="KK" localSheetId="8">#REF!</definedName>
    <definedName name="KK" localSheetId="7">#REF!</definedName>
    <definedName name="KK">#REF!</definedName>
    <definedName name="ldskjf" localSheetId="6">#REF!</definedName>
    <definedName name="ldskjf" localSheetId="8">#REF!</definedName>
    <definedName name="ldskjf" localSheetId="7">#REF!</definedName>
    <definedName name="ldskjf">#REF!</definedName>
    <definedName name="leadsheet" localSheetId="6">#REF!</definedName>
    <definedName name="leadsheet" localSheetId="8">#REF!</definedName>
    <definedName name="leadsheet" localSheetId="7">#REF!</definedName>
    <definedName name="leadsheet">#REF!</definedName>
    <definedName name="li" hidden="1">{"'용역비'!$A$4:$C$8"}</definedName>
    <definedName name="m" localSheetId="6">#REF!</definedName>
    <definedName name="m" localSheetId="8">#REF!</definedName>
    <definedName name="m" localSheetId="7">#REF!</definedName>
    <definedName name="m">#REF!</definedName>
    <definedName name="MAIN_COM_소계" localSheetId="6">#REF!</definedName>
    <definedName name="MAIN_COM_소계" localSheetId="8">#REF!</definedName>
    <definedName name="MAIN_COM_소계" localSheetId="7">#REF!</definedName>
    <definedName name="MAIN_COM_소계">#REF!</definedName>
    <definedName name="MATO" localSheetId="6">#REF!</definedName>
    <definedName name="MATO" localSheetId="8">#REF!</definedName>
    <definedName name="MATO" localSheetId="7">#REF!</definedName>
    <definedName name="MATO">#REF!</definedName>
    <definedName name="menu_button_Click" localSheetId="7">[1]!menu_button_Click</definedName>
    <definedName name="menu_button_Click">[1]!menu_button_Click</definedName>
    <definedName name="MOTOR__농형_전폐" localSheetId="6">#REF!</definedName>
    <definedName name="MOTOR__농형_전폐" localSheetId="8">#REF!</definedName>
    <definedName name="MOTOR__농형_전폐" localSheetId="7">#REF!</definedName>
    <definedName name="MOTOR__농형_전폐">#REF!</definedName>
    <definedName name="NAM" localSheetId="6">#REF!</definedName>
    <definedName name="NAM" localSheetId="8">#REF!</definedName>
    <definedName name="NAM" localSheetId="7">#REF!</definedName>
    <definedName name="NAM">#REF!</definedName>
    <definedName name="nn" localSheetId="7">[1]!nn</definedName>
    <definedName name="nn">[1]!nn</definedName>
    <definedName name="OIL" hidden="1">{"'용역비'!$A$4:$C$8"}</definedName>
    <definedName name="OptionButton21_Click" localSheetId="7">[1]!OptionButton21_Click</definedName>
    <definedName name="OptionButton21_Click">[1]!OptionButton21_Click</definedName>
    <definedName name="P" localSheetId="6">#REF!</definedName>
    <definedName name="P" localSheetId="8">#REF!</definedName>
    <definedName name="P" localSheetId="7">#REF!</definedName>
    <definedName name="P">#REF!</definedName>
    <definedName name="PICTURE1" localSheetId="6">#REF!</definedName>
    <definedName name="PICTURE1" localSheetId="8">#REF!</definedName>
    <definedName name="PICTURE1" localSheetId="7">#REF!</definedName>
    <definedName name="PICTURE1">#REF!</definedName>
    <definedName name="pl" localSheetId="6">#REF!</definedName>
    <definedName name="pl" localSheetId="8">#REF!</definedName>
    <definedName name="pl" localSheetId="7">#REF!</definedName>
    <definedName name="pl">#REF!</definedName>
    <definedName name="plNote" localSheetId="7">[1]!plNote</definedName>
    <definedName name="plNote">[1]!plNote</definedName>
    <definedName name="pl건설" localSheetId="6">#REF!</definedName>
    <definedName name="pl건설" localSheetId="8">#REF!</definedName>
    <definedName name="pl건설" localSheetId="7">#REF!</definedName>
    <definedName name="pl건설">#REF!</definedName>
    <definedName name="pl양재" localSheetId="6">#REF!</definedName>
    <definedName name="pl양재" localSheetId="8">#REF!</definedName>
    <definedName name="pl양재" localSheetId="7">#REF!</definedName>
    <definedName name="pl양재">#REF!</definedName>
    <definedName name="_xlnm.Print_Area" localSheetId="6">'갑지-인테리어'!$A$1:$F$31</definedName>
    <definedName name="_xlnm.Print_Area" localSheetId="2">'갑지-일반'!$A$1:$F$31</definedName>
    <definedName name="_xlnm.Print_Area" localSheetId="8">내역명세서!$A$1:$L$104</definedName>
    <definedName name="_xlnm.Print_Area" localSheetId="7">내역서!$A$1:$L$28</definedName>
    <definedName name="_xlnm.Print_Area" localSheetId="4">원가계산서!$A$1:$F$33</definedName>
    <definedName name="_xlnm.Print_Area" localSheetId="5">을지!$C$1:$N$377</definedName>
    <definedName name="_xlnm.Print_Area" localSheetId="0">입력!$A$8:$F$23</definedName>
    <definedName name="_xlnm.Print_Area" localSheetId="3">표지!$A$1:$J$23</definedName>
    <definedName name="_xlnm.Print_Area">#REF!</definedName>
    <definedName name="PRINT_AREA_MI" localSheetId="6">#REF!</definedName>
    <definedName name="PRINT_AREA_MI" localSheetId="8">#REF!</definedName>
    <definedName name="PRINT_AREA_MI" localSheetId="7">#REF!</definedName>
    <definedName name="PRINT_AREA_MI">#REF!</definedName>
    <definedName name="PRINT_AREA_MI1" localSheetId="6">#REF!</definedName>
    <definedName name="PRINT_AREA_MI1" localSheetId="8">#REF!</definedName>
    <definedName name="PRINT_AREA_MI1" localSheetId="7">#REF!</definedName>
    <definedName name="PRINT_AREA_MI1">#REF!</definedName>
    <definedName name="print_title" localSheetId="6">#REF!</definedName>
    <definedName name="print_title" localSheetId="8">#REF!</definedName>
    <definedName name="print_title" localSheetId="7">#REF!</definedName>
    <definedName name="print_title">#REF!</definedName>
    <definedName name="_xlnm.Print_Titles" localSheetId="6">#REF!</definedName>
    <definedName name="_xlnm.Print_Titles" localSheetId="8">내역명세서!$1:$2</definedName>
    <definedName name="_xlnm.Print_Titles" localSheetId="7">내역서!$1:$2</definedName>
    <definedName name="_xlnm.Print_Titles" localSheetId="5">을지!$1:$2</definedName>
    <definedName name="_xlnm.Print_Titles">#REF!</definedName>
    <definedName name="PRINT_TITLES_MI" localSheetId="6">#REF!</definedName>
    <definedName name="PRINT_TITLES_MI" localSheetId="8">#REF!</definedName>
    <definedName name="PRINT_TITLES_MI" localSheetId="7">#REF!</definedName>
    <definedName name="PRINT_TITLES_MI">#REF!</definedName>
    <definedName name="PRINT_TITLES_MI1" localSheetId="6">#REF!</definedName>
    <definedName name="PRINT_TITLES_MI1" localSheetId="8">#REF!</definedName>
    <definedName name="PRINT_TITLES_MI1" localSheetId="7">#REF!</definedName>
    <definedName name="PRINT_TITLES_MI1">#REF!</definedName>
    <definedName name="Printing" localSheetId="7">[1]!Printing</definedName>
    <definedName name="Printing">[1]!Printing</definedName>
    <definedName name="PRTNAME" localSheetId="6">#REF!</definedName>
    <definedName name="PRTNAME" localSheetId="8">#REF!</definedName>
    <definedName name="PRTNAME" localSheetId="7">#REF!</definedName>
    <definedName name="PRTNAME">#REF!</definedName>
    <definedName name="Q" localSheetId="6">#REF!</definedName>
    <definedName name="Q" localSheetId="8">#REF!</definedName>
    <definedName name="Q" localSheetId="7">#REF!</definedName>
    <definedName name="Q">#REF!</definedName>
    <definedName name="q234562456" hidden="1">{"'용역비'!$A$4:$C$8"}</definedName>
    <definedName name="qqq" localSheetId="7">[1]!qqq</definedName>
    <definedName name="qqq">[1]!qqq</definedName>
    <definedName name="quit_button_Click" localSheetId="7">[1]!quit_button_Click</definedName>
    <definedName name="quit_button_Click">[1]!quit_button_Click</definedName>
    <definedName name="qyk" hidden="1">{"'용역비'!$A$4:$C$8"}</definedName>
    <definedName name="_xlnm.Recorder">#N/A</definedName>
    <definedName name="reportPl" localSheetId="7">[1]!reportPl</definedName>
    <definedName name="reportPl">[1]!reportPl</definedName>
    <definedName name="RH" hidden="1">{"'용역비'!$A$4:$C$8"}</definedName>
    <definedName name="RKFL" localSheetId="6">#REF!</definedName>
    <definedName name="RKFL" localSheetId="8">#REF!</definedName>
    <definedName name="RKFL" localSheetId="7">#REF!</definedName>
    <definedName name="RKFL">#REF!</definedName>
    <definedName name="RRRRR" localSheetId="6">#REF!</definedName>
    <definedName name="RRRRR" localSheetId="8">#REF!</definedName>
    <definedName name="RRRRR" localSheetId="7">#REF!</definedName>
    <definedName name="RRRRR">#REF!</definedName>
    <definedName name="RT" hidden="1">{"'용역비'!$A$4:$C$8"}</definedName>
    <definedName name="RTGH" hidden="1">{"'용역비'!$A$4:$C$8"}</definedName>
    <definedName name="rth" hidden="1">{"'용역비'!$A$4:$C$8"}</definedName>
    <definedName name="rty" hidden="1">{"'용역비'!$A$4:$C$8"}</definedName>
    <definedName name="RYUIRYU" hidden="1">{"'용역비'!$A$4:$C$8"}</definedName>
    <definedName name="ryuk" hidden="1">{"'용역비'!$A$4:$C$8"}</definedName>
    <definedName name="SAPBEXdnldView" hidden="1">"3TQJ5PWZQ85MUZZ9HFMZG8QFM"</definedName>
    <definedName name="SAPBEXrevision" hidden="1">35</definedName>
    <definedName name="SAPBEXsysID" hidden="1">"PBW"</definedName>
    <definedName name="SAPBEXwbID" hidden="1">"C0168M47EQ82J0CS1RJ7NZD0U"</definedName>
    <definedName name="SD" hidden="1">{"'용역비'!$A$4:$C$8"}</definedName>
    <definedName name="sdakfj" localSheetId="6">#REF!</definedName>
    <definedName name="sdakfj" localSheetId="8">#REF!</definedName>
    <definedName name="sdakfj" localSheetId="7">#REF!</definedName>
    <definedName name="sdakfj">#REF!</definedName>
    <definedName name="SDFHK" localSheetId="6">#REF!</definedName>
    <definedName name="SDFHK" localSheetId="8">#REF!</definedName>
    <definedName name="SDFHK" localSheetId="7">#REF!</definedName>
    <definedName name="SDFHK">#REF!</definedName>
    <definedName name="sdfjk" localSheetId="6">#REF!</definedName>
    <definedName name="sdfjk" localSheetId="8">#REF!</definedName>
    <definedName name="sdfjk" localSheetId="7">#REF!</definedName>
    <definedName name="sdfjk">#REF!</definedName>
    <definedName name="sdjfkl" localSheetId="6">#REF!</definedName>
    <definedName name="sdjfkl" localSheetId="8">#REF!</definedName>
    <definedName name="sdjfkl" localSheetId="7">#REF!</definedName>
    <definedName name="sdjfkl">#REF!</definedName>
    <definedName name="SDJI" localSheetId="6">#REF!</definedName>
    <definedName name="SDJI" localSheetId="8">#REF!</definedName>
    <definedName name="SDJI" localSheetId="7">#REF!</definedName>
    <definedName name="SDJI">#REF!</definedName>
    <definedName name="sdryhj" hidden="1">{"'용역비'!$A$4:$C$8"}</definedName>
    <definedName name="SE" hidden="1">{"'용역비'!$A$4:$C$8"}</definedName>
    <definedName name="sjrhei" localSheetId="6">#REF!</definedName>
    <definedName name="sjrhei" localSheetId="8">#REF!</definedName>
    <definedName name="sjrhei" localSheetId="7">#REF!</definedName>
    <definedName name="sjrhei">#REF!</definedName>
    <definedName name="skadjf" localSheetId="6">#REF!</definedName>
    <definedName name="skadjf" localSheetId="8">#REF!</definedName>
    <definedName name="skadjf" localSheetId="7">#REF!</definedName>
    <definedName name="skadjf">#REF!</definedName>
    <definedName name="small_ch" localSheetId="6">#REF!</definedName>
    <definedName name="small_ch" localSheetId="8">#REF!</definedName>
    <definedName name="small_ch" localSheetId="7">#REF!</definedName>
    <definedName name="small_ch">#REF!</definedName>
    <definedName name="srth" hidden="1">{"'용역비'!$A$4:$C$8"}</definedName>
    <definedName name="STS" hidden="1">{"'용역비'!$A$4:$C$8"}</definedName>
    <definedName name="TEST0" localSheetId="6">#REF!</definedName>
    <definedName name="TEST0" localSheetId="8">#REF!</definedName>
    <definedName name="TEST0" localSheetId="7">#REF!</definedName>
    <definedName name="TEST0">#REF!</definedName>
    <definedName name="TESTHKEY" localSheetId="6">#REF!</definedName>
    <definedName name="TESTHKEY" localSheetId="8">#REF!</definedName>
    <definedName name="TESTHKEY" localSheetId="7">#REF!</definedName>
    <definedName name="TESTHKEY">#REF!</definedName>
    <definedName name="TESTKEYS" localSheetId="6">#REF!</definedName>
    <definedName name="TESTKEYS" localSheetId="8">#REF!</definedName>
    <definedName name="TESTKEYS" localSheetId="7">#REF!</definedName>
    <definedName name="TESTKEYS">#REF!</definedName>
    <definedName name="TESTVKEY" localSheetId="6">#REF!</definedName>
    <definedName name="TESTVKEY" localSheetId="8">#REF!</definedName>
    <definedName name="TESTVKEY" localSheetId="7">#REF!</definedName>
    <definedName name="TESTVKEY">#REF!</definedName>
    <definedName name="TextRefCopy1" localSheetId="6">#REF!</definedName>
    <definedName name="TextRefCopy1" localSheetId="8">#REF!</definedName>
    <definedName name="TextRefCopy1" localSheetId="7">#REF!</definedName>
    <definedName name="TextRefCopy1">#REF!</definedName>
    <definedName name="TextRefCopyRangeCount" hidden="1">1</definedName>
    <definedName name="TEYJ" hidden="1">{"'용역비'!$A$4:$C$8"}</definedName>
    <definedName name="TFUI" hidden="1">{"'용역비'!$A$4:$C$8"}</definedName>
    <definedName name="tu" hidden="1">{"'용역비'!$A$4:$C$8"}</definedName>
    <definedName name="tuilol" hidden="1">{"'용역비'!$A$4:$C$8"}</definedName>
    <definedName name="TUIO" hidden="1">{"'용역비'!$A$4:$C$8"}</definedName>
    <definedName name="TUIO.L" hidden="1">{"'용역비'!$A$4:$C$8"}</definedName>
    <definedName name="TUIOTUI" hidden="1">{"'용역비'!$A$4:$C$8"}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u" hidden="1">{"'용역비'!$A$4:$C$8"}</definedName>
    <definedName name="U" hidden="1">{"'용역비'!$A$4:$C$8"}</definedName>
    <definedName name="ulo" hidden="1">{"'용역비'!$A$4:$C$8"}</definedName>
    <definedName name="UNIT" localSheetId="6">#REF!</definedName>
    <definedName name="UNIT" localSheetId="8">#REF!</definedName>
    <definedName name="UNIT" localSheetId="7">#REF!</definedName>
    <definedName name="UNIT">#REF!</definedName>
    <definedName name="Unix_Sum94" localSheetId="6">#REF!</definedName>
    <definedName name="Unix_Sum94" localSheetId="8">#REF!</definedName>
    <definedName name="Unix_Sum94" localSheetId="7">#REF!</definedName>
    <definedName name="Unix_Sum94">#REF!</definedName>
    <definedName name="USD" localSheetId="6">#REF!</definedName>
    <definedName name="USD" localSheetId="8">#REF!</definedName>
    <definedName name="USD" localSheetId="7">#REF!</definedName>
    <definedName name="USD">#REF!</definedName>
    <definedName name="UTI" hidden="1">{"'용역비'!$A$4:$C$8"}</definedName>
    <definedName name="UTIOL" hidden="1">{"'용역비'!$A$4:$C$8"}</definedName>
    <definedName name="uu" hidden="1">{"'용역비'!$A$4:$C$8"}</definedName>
    <definedName name="V" localSheetId="6">#REF!</definedName>
    <definedName name="V" localSheetId="8">#REF!</definedName>
    <definedName name="V" localSheetId="7">#REF!</definedName>
    <definedName name="V">#REF!</definedName>
    <definedName name="vv" localSheetId="7">[1]!vv</definedName>
    <definedName name="vv">[1]!vv</definedName>
    <definedName name="w" localSheetId="6">#REF!</definedName>
    <definedName name="w" localSheetId="8">#REF!</definedName>
    <definedName name="w" localSheetId="7">#REF!</definedName>
    <definedName name="w">#REF!</definedName>
    <definedName name="wrn.2번." hidden="1">{#N/A,#N/A,FALSE,"2~8번"}</definedName>
    <definedName name="wrn.Aging._.and._.Trend._.Analysis." hidden="1">{#N/A,#N/A,FALSE,"Aging Summary";#N/A,#N/A,FALSE,"Ratio Analysis";#N/A,#N/A,FALSE,"Test 120 Day Accts";#N/A,#N/A,FALSE,"Tickmarks"}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감가." hidden="1">{#N/A,#N/A,FALSE,"buildings"}</definedName>
    <definedName name="wrn.골재소요량." hidden="1">{#N/A,#N/A,FALSE,"골재소요량";#N/A,#N/A,FALSE,"골재소요량"}</definedName>
    <definedName name="wrn.단가표지." hidden="1">{#N/A,#N/A,FALSE,"단가표지"}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운반시간." hidden="1">{#N/A,#N/A,FALSE,"운반시간"}</definedName>
    <definedName name="wrn.조골재." hidden="1">{#N/A,#N/A,FALSE,"조골재"}</definedName>
    <definedName name="wrn.표지목차." hidden="1">{#N/A,#N/A,FALSE,"표지목차"}</definedName>
    <definedName name="wrn.혼합골재." hidden="1">{#N/A,#N/A,FALSE,"혼합골재"}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uy" hidden="1">{"'용역비'!$A$4:$C$8"}</definedName>
    <definedName name="WW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y" hidden="1">{"'용역비'!$A$4:$C$8"}</definedName>
    <definedName name="YFU" hidden="1">{"'용역비'!$A$4:$C$8"}</definedName>
    <definedName name="YL" hidden="1">{"'용역비'!$A$4:$C$8"}</definedName>
    <definedName name="yu" hidden="1">{"'용역비'!$A$4:$C$8"}</definedName>
    <definedName name="YUK" hidden="1">{"'용역비'!$A$4:$C$8"}</definedName>
    <definedName name="YUKOI" hidden="1">{"'용역비'!$A$4:$C$8"}</definedName>
    <definedName name="zz" localSheetId="6">#REF!</definedName>
    <definedName name="zz" localSheetId="8">#REF!</definedName>
    <definedName name="zz" localSheetId="7">#REF!</definedName>
    <definedName name="zz">#REF!</definedName>
    <definedName name="Ε_샥dⅨ" localSheetId="6">#REF!</definedName>
    <definedName name="Ε_샥dⅨ" localSheetId="8">#REF!</definedName>
    <definedName name="Ε_샥dⅨ" localSheetId="7">#REF!</definedName>
    <definedName name="Ε_샥dⅨ">#REF!</definedName>
    <definedName name="ㄱ" hidden="1">{"'용역비'!$A$4:$C$8"}</definedName>
    <definedName name="ㄱㄱ" hidden="1">{"'용역비'!$A$4:$C$8"}</definedName>
    <definedName name="ㄱㄱㄱ" hidden="1">{"'용역비'!$A$4:$C$8"}</definedName>
    <definedName name="ㄱㄱㄱㄱㄱ" hidden="1">{"'용역비'!$A$4:$C$8"}</definedName>
    <definedName name="ㄱㄱㄱㄱㄱㄱ" hidden="1">{"'용역비'!$A$4:$C$8"}</definedName>
    <definedName name="가" localSheetId="6">#REF!</definedName>
    <definedName name="가" localSheetId="8">#REF!</definedName>
    <definedName name="가" localSheetId="7">#REF!</definedName>
    <definedName name="가">#REF!</definedName>
    <definedName name="가가" localSheetId="6">#REF!</definedName>
    <definedName name="가가" localSheetId="8">#REF!</definedName>
    <definedName name="가가" localSheetId="7">#REF!</definedName>
    <definedName name="가가">#REF!</definedName>
    <definedName name="가구" localSheetId="7">#REF!</definedName>
    <definedName name="가구">#REF!</definedName>
    <definedName name="가구공사" localSheetId="7">#REF!</definedName>
    <definedName name="가구공사">#REF!</definedName>
    <definedName name="가링" localSheetId="6">#REF!</definedName>
    <definedName name="가링" localSheetId="8">#REF!</definedName>
    <definedName name="가링" localSheetId="7">#REF!</definedName>
    <definedName name="가링">#REF!</definedName>
    <definedName name="가설" localSheetId="6">#REF!</definedName>
    <definedName name="가설" localSheetId="8">#REF!</definedName>
    <definedName name="가설" localSheetId="7">#REF!</definedName>
    <definedName name="가설">#REF!</definedName>
    <definedName name="가설공사" localSheetId="6">[2]자료!$B$2:$B$9</definedName>
    <definedName name="가설공사" localSheetId="2">[2]자료!$B$2:$B$9</definedName>
    <definedName name="가설공사" localSheetId="8">#REF!</definedName>
    <definedName name="가설공사" localSheetId="7">#REF!</definedName>
    <definedName name="가설공사">#REF!</definedName>
    <definedName name="가합" localSheetId="6">#REF!</definedName>
    <definedName name="가합" localSheetId="8">#REF!</definedName>
    <definedName name="가합" localSheetId="7">#REF!</definedName>
    <definedName name="가합">#REF!</definedName>
    <definedName name="간노율">#N/A</definedName>
    <definedName name="간접" localSheetId="6">#REF!</definedName>
    <definedName name="간접" localSheetId="8">#REF!</definedName>
    <definedName name="간접" localSheetId="7">#REF!</definedName>
    <definedName name="간접">#REF!</definedName>
    <definedName name="간지" localSheetId="6">#REF!</definedName>
    <definedName name="간지" localSheetId="8">#REF!</definedName>
    <definedName name="간지" localSheetId="7">#REF!</definedName>
    <definedName name="간지">#REF!</definedName>
    <definedName name="감가상각" localSheetId="6">#REF!</definedName>
    <definedName name="감가상각" localSheetId="8">#REF!</definedName>
    <definedName name="감가상각" localSheetId="7">#REF!</definedName>
    <definedName name="감가상각">#REF!</definedName>
    <definedName name="강가딘" localSheetId="6">#REF!</definedName>
    <definedName name="강가딘" localSheetId="8">#REF!</definedName>
    <definedName name="강가딘" localSheetId="7">#REF!</definedName>
    <definedName name="강가딘">#REF!</definedName>
    <definedName name="강당내역" localSheetId="6">#REF!</definedName>
    <definedName name="강당내역" localSheetId="8">#REF!</definedName>
    <definedName name="강당내역" localSheetId="7">#REF!</definedName>
    <definedName name="강당내역">#REF!</definedName>
    <definedName name="강의" localSheetId="6">#REF!</definedName>
    <definedName name="강의" localSheetId="8">#REF!</definedName>
    <definedName name="강의" localSheetId="7">#REF!</definedName>
    <definedName name="강의">#REF!</definedName>
    <definedName name="개발비" localSheetId="7">[1]!개발비</definedName>
    <definedName name="개발비">[1]!개발비</definedName>
    <definedName name="개편" localSheetId="6" hidden="1">#REF!</definedName>
    <definedName name="개편" localSheetId="8" hidden="1">#REF!</definedName>
    <definedName name="개편" localSheetId="7" hidden="1">#REF!</definedName>
    <definedName name="개편" hidden="1">#REF!</definedName>
    <definedName name="개편전" localSheetId="6" hidden="1">#REF!</definedName>
    <definedName name="개편전" localSheetId="8" hidden="1">#REF!</definedName>
    <definedName name="개편전" localSheetId="7" hidden="1">#REF!</definedName>
    <definedName name="개편전" hidden="1">#REF!</definedName>
    <definedName name="개편후" localSheetId="6" hidden="1">#REF!</definedName>
    <definedName name="개편후" localSheetId="8" hidden="1">#REF!</definedName>
    <definedName name="개편후" localSheetId="7" hidden="1">#REF!</definedName>
    <definedName name="개편후" hidden="1">#REF!</definedName>
    <definedName name="거" localSheetId="6">#REF!</definedName>
    <definedName name="거" localSheetId="8">#REF!</definedName>
    <definedName name="거" localSheetId="7">#REF!</definedName>
    <definedName name="거">#REF!</definedName>
    <definedName name="건물" localSheetId="6">#REF!</definedName>
    <definedName name="건물" localSheetId="8">#REF!</definedName>
    <definedName name="건물" localSheetId="7">#REF!</definedName>
    <definedName name="건물">#REF!</definedName>
    <definedName name="건설중인자산" localSheetId="6">#REF!</definedName>
    <definedName name="건설중인자산" localSheetId="8">#REF!</definedName>
    <definedName name="건설중인자산" localSheetId="7">#REF!</definedName>
    <definedName name="건설중인자산">#REF!</definedName>
    <definedName name="건축" localSheetId="6">#REF!</definedName>
    <definedName name="건축" localSheetId="8">#REF!</definedName>
    <definedName name="건축" localSheetId="7">#REF!</definedName>
    <definedName name="건축">#REF!</definedName>
    <definedName name="겨" hidden="1">{"'용역비'!$A$4:$C$8"}</definedName>
    <definedName name="견적금액">#N/A</definedName>
    <definedName name="견적서표지" hidden="1">{#N/A,#N/A,FALSE,"2~8번"}</definedName>
    <definedName name="결제">#N/A</definedName>
    <definedName name="결제금액">#N/A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비" localSheetId="6">#REF!</definedName>
    <definedName name="경비" localSheetId="8">#REF!</definedName>
    <definedName name="경비" localSheetId="7">#REF!</definedName>
    <definedName name="경비">#REF!</definedName>
    <definedName name="經費" localSheetId="6">#REF!</definedName>
    <definedName name="經費" localSheetId="8">#REF!</definedName>
    <definedName name="經費" localSheetId="7">#REF!</definedName>
    <definedName name="經費">#REF!</definedName>
    <definedName name="경비배부율" localSheetId="6">#REF!</definedName>
    <definedName name="경비배부율" localSheetId="8">#REF!</definedName>
    <definedName name="경비배부율" localSheetId="7">#REF!</definedName>
    <definedName name="경비배부율">#REF!</definedName>
    <definedName name="계정" localSheetId="6">#REF!</definedName>
    <definedName name="계정" localSheetId="8">#REF!</definedName>
    <definedName name="계정" localSheetId="7">#REF!</definedName>
    <definedName name="계정">#REF!</definedName>
    <definedName name="고용" localSheetId="6">#REF!</definedName>
    <definedName name="고용" localSheetId="8">#REF!</definedName>
    <definedName name="고용" localSheetId="7">#REF!</definedName>
    <definedName name="고용">#REF!</definedName>
    <definedName name="공" localSheetId="6">#REF!</definedName>
    <definedName name="공" localSheetId="8">#REF!</definedName>
    <definedName name="공" localSheetId="7">#REF!</definedName>
    <definedName name="공">#REF!</definedName>
    <definedName name="공간" hidden="1">5</definedName>
    <definedName name="공간노">#N/A</definedName>
    <definedName name="공사잔금">#N/A</definedName>
    <definedName name="공사집계">[3]자료!$P$2:$P$12</definedName>
    <definedName name="공수1" localSheetId="6">BLCH</definedName>
    <definedName name="공수1" localSheetId="8">BLCH</definedName>
    <definedName name="공수1" localSheetId="7">BLCH</definedName>
    <definedName name="공수1">BLCH</definedName>
    <definedName name="공정" localSheetId="6">#REF!</definedName>
    <definedName name="공정" localSheetId="8">#REF!</definedName>
    <definedName name="공정" localSheetId="7">#REF!</definedName>
    <definedName name="공정">#REF!</definedName>
    <definedName name="공정수량" localSheetId="6">#REF!</definedName>
    <definedName name="공정수량" localSheetId="8">#REF!</definedName>
    <definedName name="공정수량" localSheetId="7">#REF!</definedName>
    <definedName name="공정수량">#REF!</definedName>
    <definedName name="공정집계" localSheetId="6">#REF!</definedName>
    <definedName name="공정집계" localSheetId="8">#REF!</definedName>
    <definedName name="공정집계" localSheetId="7">#REF!</definedName>
    <definedName name="공정집계">#REF!</definedName>
    <definedName name="공조실급수2" localSheetId="6">#REF!</definedName>
    <definedName name="공조실급수2" localSheetId="8">#REF!</definedName>
    <definedName name="공조실급수2" localSheetId="7">#REF!</definedName>
    <definedName name="공조실급수2">#REF!</definedName>
    <definedName name="공종">#N/A</definedName>
    <definedName name="교통" localSheetId="6">#REF!</definedName>
    <definedName name="교통" localSheetId="8">#REF!</definedName>
    <definedName name="교통" localSheetId="7">#REF!</definedName>
    <definedName name="교통">#REF!</definedName>
    <definedName name="구분" localSheetId="6">#REF!</definedName>
    <definedName name="구분" localSheetId="8">#REF!</definedName>
    <definedName name="구분" localSheetId="7">#REF!</definedName>
    <definedName name="구분">#REF!</definedName>
    <definedName name="국민연금" localSheetId="6">#REF!</definedName>
    <definedName name="국민연금" localSheetId="8">#REF!</definedName>
    <definedName name="국민연금" localSheetId="7">#REF!</definedName>
    <definedName name="국민연금">#REF!</definedName>
    <definedName name="규격" localSheetId="6">#REF!</definedName>
    <definedName name="규격" localSheetId="8">#REF!</definedName>
    <definedName name="규격" localSheetId="7">#REF!</definedName>
    <definedName name="규격">#REF!</definedName>
    <definedName name="기" localSheetId="6">#REF!</definedName>
    <definedName name="기" localSheetId="8">#REF!</definedName>
    <definedName name="기" localSheetId="7">#REF!</definedName>
    <definedName name="기">#REF!</definedName>
    <definedName name="기준액" localSheetId="6">#REF!</definedName>
    <definedName name="기준액" localSheetId="8">#REF!</definedName>
    <definedName name="기준액" localSheetId="7">#REF!</definedName>
    <definedName name="기준액">#REF!</definedName>
    <definedName name="기준점" localSheetId="6">#REF!</definedName>
    <definedName name="기준점" localSheetId="8">#REF!</definedName>
    <definedName name="기준점" localSheetId="7">#REF!</definedName>
    <definedName name="기준점">#REF!</definedName>
    <definedName name="기초단가" localSheetId="6">#REF!</definedName>
    <definedName name="기초단가" localSheetId="8">#REF!</definedName>
    <definedName name="기초단가" localSheetId="7">#REF!</definedName>
    <definedName name="기초단가">#REF!</definedName>
    <definedName name="기초단가1" localSheetId="6">#REF!</definedName>
    <definedName name="기초단가1" localSheetId="8">#REF!</definedName>
    <definedName name="기초단가1" localSheetId="7">#REF!</definedName>
    <definedName name="기초단가1">#REF!</definedName>
    <definedName name="기타" localSheetId="6">#REF!</definedName>
    <definedName name="기타" localSheetId="8">#REF!</definedName>
    <definedName name="기타" localSheetId="7">#REF!</definedName>
    <definedName name="기타">#REF!</definedName>
    <definedName name="기타잡이익미니" localSheetId="6">#REF!</definedName>
    <definedName name="기타잡이익미니" localSheetId="8">#REF!</definedName>
    <definedName name="기타잡이익미니" localSheetId="7">#REF!</definedName>
    <definedName name="기타잡이익미니">#REF!</definedName>
    <definedName name="끝" localSheetId="6">#REF!</definedName>
    <definedName name="끝" localSheetId="8">#REF!</definedName>
    <definedName name="끝" localSheetId="7">#REF!</definedName>
    <definedName name="끝">#REF!</definedName>
    <definedName name="끝머리" localSheetId="6">#REF!</definedName>
    <definedName name="끝머리" localSheetId="8">#REF!</definedName>
    <definedName name="끝머리" localSheetId="7">#REF!</definedName>
    <definedName name="끝머리">#REF!</definedName>
    <definedName name="ㄳㄳㄳㄳ" hidden="1">{"'용역비'!$A$4:$C$8"}</definedName>
    <definedName name="ㄴㄴㄴ" localSheetId="6">#REF!</definedName>
    <definedName name="ㄴㄴㄴ" localSheetId="8">#REF!</definedName>
    <definedName name="ㄴㄴㄴ" localSheetId="7">#REF!</definedName>
    <definedName name="ㄴㄴㄴ">#REF!</definedName>
    <definedName name="ㄴㄹ" localSheetId="6">#REF!</definedName>
    <definedName name="ㄴㄹ" localSheetId="8">#REF!</definedName>
    <definedName name="ㄴㄹ" localSheetId="7">#REF!</definedName>
    <definedName name="ㄴㄹ">#REF!</definedName>
    <definedName name="ㄴㄹㅇㄹㅇㄴ" hidden="1">{#N/A,#N/A,FALSE,"Aging Summary";#N/A,#N/A,FALSE,"Ratio Analysis";#N/A,#N/A,FALSE,"Test 120 Day Accts";#N/A,#N/A,FALSE,"Tickmarks"}</definedName>
    <definedName name="ㄴ러ㅏ" localSheetId="6">#REF!</definedName>
    <definedName name="ㄴ러ㅏ" localSheetId="8">#REF!</definedName>
    <definedName name="ㄴ러ㅏ" localSheetId="7">#REF!</definedName>
    <definedName name="ㄴ러ㅏ">#REF!</definedName>
    <definedName name="ㄴ아러" localSheetId="6">#REF!</definedName>
    <definedName name="ㄴ아러" localSheetId="8">#REF!</definedName>
    <definedName name="ㄴ아러" localSheetId="7">#REF!</definedName>
    <definedName name="ㄴ아러">#REF!</definedName>
    <definedName name="ㄴ어ㅏㅑ" localSheetId="6">#REF!</definedName>
    <definedName name="ㄴ어ㅏㅑ" localSheetId="8">#REF!</definedName>
    <definedName name="ㄴ어ㅏㅑ" localSheetId="7">#REF!</definedName>
    <definedName name="ㄴ어ㅏㅑ">#REF!</definedName>
    <definedName name="ㄴ이라ㅓ" localSheetId="6">#REF!</definedName>
    <definedName name="ㄴ이라ㅓ" localSheetId="8">#REF!</definedName>
    <definedName name="ㄴ이라ㅓ" localSheetId="7">#REF!</definedName>
    <definedName name="ㄴ이라ㅓ">#REF!</definedName>
    <definedName name="나" localSheetId="6">#REF!</definedName>
    <definedName name="나" localSheetId="8">#REF!</definedName>
    <definedName name="나" localSheetId="7">#REF!</definedName>
    <definedName name="나">#REF!</definedName>
    <definedName name="나나" localSheetId="6">#REF!</definedName>
    <definedName name="나나" localSheetId="8">#REF!</definedName>
    <definedName name="나나" localSheetId="7">#REF!</definedName>
    <definedName name="나나">#REF!</definedName>
    <definedName name="나도몰라" localSheetId="6">#REF!</definedName>
    <definedName name="나도몰라" localSheetId="8">#REF!</definedName>
    <definedName name="나도몰라" localSheetId="7">#REF!</definedName>
    <definedName name="나도몰라">#REF!</definedName>
    <definedName name="나ㅣ러재ㅑ" localSheetId="6">#REF!</definedName>
    <definedName name="나ㅣ러재ㅑ" localSheetId="8">#REF!</definedName>
    <definedName name="나ㅣ러재ㅑ" localSheetId="7">#REF!</definedName>
    <definedName name="나ㅣ러재ㅑ">#REF!</definedName>
    <definedName name="내선수금" localSheetId="6">#REF!</definedName>
    <definedName name="내선수금" localSheetId="8">#REF!</definedName>
    <definedName name="내선수금" localSheetId="7">#REF!</definedName>
    <definedName name="내선수금">#REF!</definedName>
    <definedName name="내역" localSheetId="6">#REF!</definedName>
    <definedName name="내역" localSheetId="8">#REF!</definedName>
    <definedName name="내역" localSheetId="7">#REF!</definedName>
    <definedName name="내역">#REF!</definedName>
    <definedName name="내역00년" localSheetId="6">#REF!</definedName>
    <definedName name="내역00년" localSheetId="8">#REF!</definedName>
    <definedName name="내역00년" localSheetId="7">#REF!</definedName>
    <definedName name="내역00년">#REF!</definedName>
    <definedName name="노계1" localSheetId="6">BLCH</definedName>
    <definedName name="노계1" localSheetId="8">BLCH</definedName>
    <definedName name="노계1" localSheetId="7">BLCH</definedName>
    <definedName name="노계1">BLCH</definedName>
    <definedName name="勞務費" localSheetId="6">#REF!</definedName>
    <definedName name="勞務費" localSheetId="8">#REF!</definedName>
    <definedName name="勞務費" localSheetId="7">#REF!</definedName>
    <definedName name="勞務費">#REF!</definedName>
    <definedName name="노임" localSheetId="6">#REF!</definedName>
    <definedName name="노임" localSheetId="8">#REF!</definedName>
    <definedName name="노임" localSheetId="7">#REF!</definedName>
    <definedName name="노임">#REF!</definedName>
    <definedName name="노집1" localSheetId="6">BLCH</definedName>
    <definedName name="노집1" localSheetId="8">BLCH</definedName>
    <definedName name="노집1" localSheetId="7">BLCH</definedName>
    <definedName name="노집1">BLCH</definedName>
    <definedName name="녹음기" localSheetId="6">BlankMacro1</definedName>
    <definedName name="녹음기" localSheetId="8">BlankMacro1</definedName>
    <definedName name="녹음기" localSheetId="7">BlankMacro1</definedName>
    <definedName name="녹음기">BlankMacro1</definedName>
    <definedName name="ㄵㄴㄴ" localSheetId="6">#REF!</definedName>
    <definedName name="ㄵㄴㄴ" localSheetId="8">#REF!</definedName>
    <definedName name="ㄵㄴㄴ" localSheetId="7">#REF!</definedName>
    <definedName name="ㄵㄴㄴ">#REF!</definedName>
    <definedName name="ㄷ" localSheetId="6">#REF!</definedName>
    <definedName name="ㄷ" localSheetId="8">#REF!</definedName>
    <definedName name="ㄷ" localSheetId="7">#REF!</definedName>
    <definedName name="ㄷ">#REF!</definedName>
    <definedName name="ㄷ6ㅓ" hidden="1">{"'용역비'!$A$4:$C$8"}</definedName>
    <definedName name="ㄷㄱㄷㄱㄷㄱ" hidden="1">{"'용역비'!$A$4:$C$8"}</definedName>
    <definedName name="ㄷㄷ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ㄷㄷㄱㄱ" hidden="1">{"'용역비'!$A$4:$C$8"}</definedName>
    <definedName name="ㄷㅇ" localSheetId="6">#REF!</definedName>
    <definedName name="ㄷㅇ" localSheetId="8">#REF!</definedName>
    <definedName name="ㄷㅇ" localSheetId="7">#REF!</definedName>
    <definedName name="ㄷㅇ">#REF!</definedName>
    <definedName name="ㄷㅍㅂ" hidden="1">{"'용역비'!$A$4:$C$8"}</definedName>
    <definedName name="다" localSheetId="6">#REF!</definedName>
    <definedName name="다" localSheetId="8">#REF!</definedName>
    <definedName name="다" localSheetId="7">#REF!</definedName>
    <definedName name="다">#REF!</definedName>
    <definedName name="다목" localSheetId="6">#REF!</definedName>
    <definedName name="다목" localSheetId="8">#REF!</definedName>
    <definedName name="다목" localSheetId="7">#REF!</definedName>
    <definedName name="다목">#REF!</definedName>
    <definedName name="다시" localSheetId="6">#REF!</definedName>
    <definedName name="다시" localSheetId="8">#REF!</definedName>
    <definedName name="다시" localSheetId="7">#REF!</definedName>
    <definedName name="다시">#REF!</definedName>
    <definedName name="다시2" localSheetId="6">#REF!</definedName>
    <definedName name="다시2" localSheetId="8">#REF!</definedName>
    <definedName name="다시2" localSheetId="7">#REF!</definedName>
    <definedName name="다시2">#REF!</definedName>
    <definedName name="다시3" localSheetId="6">#REF!</definedName>
    <definedName name="다시3" localSheetId="8">#REF!</definedName>
    <definedName name="다시3" localSheetId="7">#REF!</definedName>
    <definedName name="다시3">#REF!</definedName>
    <definedName name="다시4" localSheetId="6">#REF!</definedName>
    <definedName name="다시4" localSheetId="8">#REF!</definedName>
    <definedName name="다시4" localSheetId="7">#REF!</definedName>
    <definedName name="다시4">#REF!</definedName>
    <definedName name="단_가" localSheetId="6">#REF!</definedName>
    <definedName name="단_가" localSheetId="8">#REF!</definedName>
    <definedName name="단_가" localSheetId="7">#REF!</definedName>
    <definedName name="단_가">#REF!</definedName>
    <definedName name="단_가2" localSheetId="6">#REF!</definedName>
    <definedName name="단_가2" localSheetId="8">#REF!</definedName>
    <definedName name="단_가2" localSheetId="7">#REF!</definedName>
    <definedName name="단_가2">#REF!</definedName>
    <definedName name="단_가3" localSheetId="6">#REF!</definedName>
    <definedName name="단_가3" localSheetId="8">#REF!</definedName>
    <definedName name="단_가3" localSheetId="7">#REF!</definedName>
    <definedName name="단_가3">#REF!</definedName>
    <definedName name="단_가4" localSheetId="6">#REF!</definedName>
    <definedName name="단_가4" localSheetId="8">#REF!</definedName>
    <definedName name="단_가4" localSheetId="7">#REF!</definedName>
    <definedName name="단_가4">#REF!</definedName>
    <definedName name="단_가5" localSheetId="6">#REF!</definedName>
    <definedName name="단_가5" localSheetId="8">#REF!</definedName>
    <definedName name="단_가5" localSheetId="7">#REF!</definedName>
    <definedName name="단_가5">#REF!</definedName>
    <definedName name="단_가6" localSheetId="6">#REF!</definedName>
    <definedName name="단_가6" localSheetId="8">#REF!</definedName>
    <definedName name="단_가6" localSheetId="7">#REF!</definedName>
    <definedName name="단_가6">#REF!</definedName>
    <definedName name="단가" localSheetId="6">#REF!</definedName>
    <definedName name="단가" localSheetId="8">#REF!</definedName>
    <definedName name="단가" localSheetId="7">#REF!</definedName>
    <definedName name="단가">#REF!</definedName>
    <definedName name="단가대비" localSheetId="6">#REF!</definedName>
    <definedName name="단가대비" localSheetId="8">#REF!</definedName>
    <definedName name="단가대비" localSheetId="7">#REF!</definedName>
    <definedName name="단가대비">#REF!</definedName>
    <definedName name="단가표" localSheetId="6">#REF!</definedName>
    <definedName name="단가표" localSheetId="8">#REF!</definedName>
    <definedName name="단가표" localSheetId="7">#REF!</definedName>
    <definedName name="단가표">#REF!</definedName>
    <definedName name="단가표지" localSheetId="6">#REF!</definedName>
    <definedName name="단가표지" localSheetId="8">#REF!</definedName>
    <definedName name="단가표지" localSheetId="7">#REF!</definedName>
    <definedName name="단가표지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" localSheetId="6">[4]자료!$P$2:$P$10</definedName>
    <definedName name="단위" localSheetId="2">[4]자료!$P$2:$P$10</definedName>
    <definedName name="단위">자료!$P$2:$P$12</definedName>
    <definedName name="단위공량9" localSheetId="6">#REF!</definedName>
    <definedName name="단위공량9" localSheetId="8">#REF!</definedName>
    <definedName name="단위공량9" localSheetId="7">#REF!</definedName>
    <definedName name="단위공량9">#REF!</definedName>
    <definedName name="대가" localSheetId="6">#REF!</definedName>
    <definedName name="대가" localSheetId="8">#REF!</definedName>
    <definedName name="대가" localSheetId="7">#REF!</definedName>
    <definedName name="대가">#REF!</definedName>
    <definedName name="대분류" localSheetId="6">[4]자료!$B$1:$O$1</definedName>
    <definedName name="대분류" localSheetId="2">[4]자료!$B$1:$O$1</definedName>
    <definedName name="대분류" localSheetId="8">#REF!</definedName>
    <definedName name="대분류" localSheetId="7">#REF!</definedName>
    <definedName name="대분류">#REF!</definedName>
    <definedName name="대우북부" localSheetId="7">[1]!대우북부</definedName>
    <definedName name="대우북부">[1]!대우북부</definedName>
    <definedName name="도서" localSheetId="6">#REF!</definedName>
    <definedName name="도서" localSheetId="8">#REF!</definedName>
    <definedName name="도서" localSheetId="7">#REF!</definedName>
    <definedName name="도서">#REF!</definedName>
    <definedName name="도장공사">자료!$H$2:$H$6</definedName>
    <definedName name="도장내역">자료!$H$17:$H$35</definedName>
    <definedName name="ㄹ221" localSheetId="6">#REF!</definedName>
    <definedName name="ㄹ221" localSheetId="8">#REF!</definedName>
    <definedName name="ㄹ221" localSheetId="7">#REF!</definedName>
    <definedName name="ㄹ221">#REF!</definedName>
    <definedName name="ㄹㄴㅇㄹ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ㄹㄹ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ㄹㅇ" localSheetId="6">#REF!</definedName>
    <definedName name="ㄹㅇ" localSheetId="8">#REF!</definedName>
    <definedName name="ㄹㅇ" localSheetId="7">#REF!</definedName>
    <definedName name="ㄹㅇ">#REF!</definedName>
    <definedName name="라" localSheetId="6">#REF!</definedName>
    <definedName name="라" localSheetId="8">#REF!</definedName>
    <definedName name="라" localSheetId="7">#REF!</definedName>
    <definedName name="라">#REF!</definedName>
    <definedName name="러ㅏ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러ㅗㄴ머ㅏㄹ" localSheetId="6">#REF!</definedName>
    <definedName name="러ㅗㄴ머ㅏㄹ" localSheetId="8">#REF!</definedName>
    <definedName name="러ㅗㄴ머ㅏㄹ" localSheetId="7">#REF!</definedName>
    <definedName name="러ㅗㄴ머ㅏㄹ">#REF!</definedName>
    <definedName name="롷" localSheetId="6">#REF!</definedName>
    <definedName name="롷" localSheetId="8">#REF!</definedName>
    <definedName name="롷" localSheetId="7">#REF!</definedName>
    <definedName name="롷">#REF!</definedName>
    <definedName name="료" hidden="1">{"'용역비'!$A$4:$C$8"}</definedName>
    <definedName name="ㄺ" hidden="1">{#N/A,#N/A,FALSE,"Aging Summary";#N/A,#N/A,FALSE,"Ratio Analysis";#N/A,#N/A,FALSE,"Test 120 Day Accts";#N/A,#N/A,FALSE,"Tickmarks"}</definedName>
    <definedName name="ㅀ" localSheetId="6">#REF!</definedName>
    <definedName name="ㅀ" localSheetId="8">#REF!</definedName>
    <definedName name="ㅀ" localSheetId="7">#REF!</definedName>
    <definedName name="ㅀ">#REF!</definedName>
    <definedName name="ㅁ" localSheetId="7">[1]!ㅁ</definedName>
    <definedName name="ㅁ">[1]!ㅁ</definedName>
    <definedName name="ㅁ1" localSheetId="6">#REF!</definedName>
    <definedName name="ㅁ1" localSheetId="8">#REF!</definedName>
    <definedName name="ㅁ1" localSheetId="7">#REF!</definedName>
    <definedName name="ㅁ1">#REF!</definedName>
    <definedName name="ㅁ100" localSheetId="6">#REF!</definedName>
    <definedName name="ㅁ100" localSheetId="8">#REF!</definedName>
    <definedName name="ㅁ100" localSheetId="7">#REF!</definedName>
    <definedName name="ㅁ100">#REF!</definedName>
    <definedName name="ㅁ250" localSheetId="6">#REF!</definedName>
    <definedName name="ㅁ250" localSheetId="8">#REF!</definedName>
    <definedName name="ㅁ250" localSheetId="7">#REF!</definedName>
    <definedName name="ㅁ250">#REF!</definedName>
    <definedName name="ㅁ384K5" localSheetId="6">#REF!</definedName>
    <definedName name="ㅁ384K5" localSheetId="8">#REF!</definedName>
    <definedName name="ㅁ384K5" localSheetId="7">#REF!</definedName>
    <definedName name="ㅁ384K5">#REF!</definedName>
    <definedName name="ㅁ60" localSheetId="6">#REF!</definedName>
    <definedName name="ㅁ60" localSheetId="8">#REF!</definedName>
    <definedName name="ㅁ60" localSheetId="7">#REF!</definedName>
    <definedName name="ㅁ60">#REF!</definedName>
    <definedName name="ㅁㄴㅇㅁ" hidden="1">{"'용역비'!$A$4:$C$8"}</definedName>
    <definedName name="ㅁㅁ" localSheetId="6">#REF!</definedName>
    <definedName name="ㅁㅁ" localSheetId="8">#REF!</definedName>
    <definedName name="ㅁㅁ" localSheetId="7">#REF!</definedName>
    <definedName name="ㅁㅁ">#REF!</definedName>
    <definedName name="ㅁㅁ158" localSheetId="6">#REF!</definedName>
    <definedName name="ㅁㅁ158" localSheetId="8">#REF!</definedName>
    <definedName name="ㅁㅁ158" localSheetId="7">#REF!</definedName>
    <definedName name="ㅁㅁ158">#REF!</definedName>
    <definedName name="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localSheetId="7">[1]!ㅁㅁㅁㅁㅁ</definedName>
    <definedName name="ㅁㅁㅁㅁㅁ">[1]!ㅁㅁㅁㅁㅁ</definedName>
    <definedName name="마" localSheetId="6">#REF!</definedName>
    <definedName name="마" localSheetId="8">#REF!</definedName>
    <definedName name="마" localSheetId="7">#REF!</definedName>
    <definedName name="마">#REF!</definedName>
    <definedName name="만기보장수익율" localSheetId="6">#REF!</definedName>
    <definedName name="만기보장수익율" localSheetId="8">#REF!</definedName>
    <definedName name="만기보장수익율" localSheetId="7">#REF!</definedName>
    <definedName name="만기보장수익율">#REF!</definedName>
    <definedName name="먹메김" localSheetId="6">'갑지-인테리어'!중분류01</definedName>
    <definedName name="먹메김" localSheetId="2">'갑지-일반'!중분류01</definedName>
    <definedName name="먹메김" localSheetId="7">#N/A</definedName>
    <definedName name="먹메김">'갑지-인테리어'!중분류01</definedName>
    <definedName name="면적" localSheetId="6">#REF!</definedName>
    <definedName name="면적" localSheetId="8">#REF!</definedName>
    <definedName name="면적" localSheetId="7">#REF!</definedName>
    <definedName name="면적">#REF!</definedName>
    <definedName name="명세서" localSheetId="6">#REF!</definedName>
    <definedName name="명세서" localSheetId="8">#REF!</definedName>
    <definedName name="명세서" localSheetId="7">#REF!</definedName>
    <definedName name="명세서">#REF!</definedName>
    <definedName name="모르" localSheetId="6">#REF!</definedName>
    <definedName name="모르" localSheetId="8">#REF!</definedName>
    <definedName name="모르" localSheetId="7">#REF!</definedName>
    <definedName name="모르">#REF!</definedName>
    <definedName name="모형2" localSheetId="6">#REF!</definedName>
    <definedName name="모형2" localSheetId="8">#REF!</definedName>
    <definedName name="모형2" localSheetId="7">#REF!</definedName>
    <definedName name="모형2">#REF!</definedName>
    <definedName name="몰라" localSheetId="6">#REF!</definedName>
    <definedName name="몰라" localSheetId="8">#REF!</definedName>
    <definedName name="몰라" localSheetId="7">#REF!</definedName>
    <definedName name="몰라">#REF!</definedName>
    <definedName name="무형자산" localSheetId="6">#REF!</definedName>
    <definedName name="무형자산" localSheetId="8">#REF!</definedName>
    <definedName name="무형자산" localSheetId="7">#REF!</definedName>
    <definedName name="무형자산">#REF!</definedName>
    <definedName name="물" localSheetId="6">#REF!</definedName>
    <definedName name="물" localSheetId="8">#REF!</definedName>
    <definedName name="물" localSheetId="7">#REF!</definedName>
    <definedName name="물">#REF!</definedName>
    <definedName name="물가" localSheetId="6">#REF!</definedName>
    <definedName name="물가" localSheetId="8">#REF!</definedName>
    <definedName name="물가" localSheetId="7">#REF!</definedName>
    <definedName name="물가">#REF!</definedName>
    <definedName name="물량" localSheetId="6">#REF!</definedName>
    <definedName name="물량" localSheetId="8">#REF!</definedName>
    <definedName name="물량" localSheetId="7">#REF!</definedName>
    <definedName name="물량">#REF!</definedName>
    <definedName name="미수금" localSheetId="6">#REF!</definedName>
    <definedName name="미수금" localSheetId="8">#REF!</definedName>
    <definedName name="미수금" localSheetId="7">#REF!</definedName>
    <definedName name="미수금">#REF!</definedName>
    <definedName name="미수이자1" localSheetId="6" hidden="1">#REF!</definedName>
    <definedName name="미수이자1" localSheetId="8" hidden="1">#REF!</definedName>
    <definedName name="미수이자1" localSheetId="7" hidden="1">#REF!</definedName>
    <definedName name="미수이자1" hidden="1">#REF!</definedName>
    <definedName name="미지급금" localSheetId="6">#REF!</definedName>
    <definedName name="미지급금" localSheetId="8">#REF!</definedName>
    <definedName name="미지급금" localSheetId="7">#REF!</definedName>
    <definedName name="미지급금">#REF!</definedName>
    <definedName name="미지급비" localSheetId="6">#REF!</definedName>
    <definedName name="미지급비" localSheetId="8">#REF!</definedName>
    <definedName name="미지급비" localSheetId="7">#REF!</definedName>
    <definedName name="미지급비">#REF!</definedName>
    <definedName name="ㅂㅁ" localSheetId="6">#REF!</definedName>
    <definedName name="ㅂㅁ" localSheetId="8">#REF!</definedName>
    <definedName name="ㅂㅁ" localSheetId="7">#REF!</definedName>
    <definedName name="ㅂㅁ">#REF!</definedName>
    <definedName name="ㅂㅂ" localSheetId="6">#REF!</definedName>
    <definedName name="ㅂㅂ" localSheetId="8">#REF!</definedName>
    <definedName name="ㅂㅂ" localSheetId="7">#REF!</definedName>
    <definedName name="ㅂㅂ">#REF!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ㅂㅂㅂㅂ" hidden="1">{"'용역비'!$A$4:$C$8"}</definedName>
    <definedName name="ㅂㅈ" localSheetId="6">#REF!</definedName>
    <definedName name="ㅂㅈ" localSheetId="8">#REF!</definedName>
    <definedName name="ㅂㅈ" localSheetId="7">#REF!</definedName>
    <definedName name="ㅂㅈ">#REF!</definedName>
    <definedName name="ㅂㅈㄷ" hidden="1">"C0168M47EQ82J0CS1RJ7NZD0U"</definedName>
    <definedName name="바" localSheetId="6">#REF!</definedName>
    <definedName name="바" localSheetId="8">#REF!</definedName>
    <definedName name="바" localSheetId="7">#REF!</definedName>
    <definedName name="바">#REF!</definedName>
    <definedName name="발주금액">#N/A</definedName>
    <definedName name="배분1차" localSheetId="6">#REF!</definedName>
    <definedName name="배분1차" localSheetId="8">#REF!</definedName>
    <definedName name="배분1차" localSheetId="7">#REF!</definedName>
    <definedName name="배분1차">#REF!</definedName>
    <definedName name="배분1차다" localSheetId="6">#REF!</definedName>
    <definedName name="배분1차다" localSheetId="8">#REF!</definedName>
    <definedName name="배분1차다" localSheetId="7">#REF!</definedName>
    <definedName name="배분1차다">#REF!</definedName>
    <definedName name="배분조" localSheetId="6">#REF!</definedName>
    <definedName name="배분조" localSheetId="8">#REF!</definedName>
    <definedName name="배분조" localSheetId="7">#REF!</definedName>
    <definedName name="배분조">#REF!</definedName>
    <definedName name="배분조정" localSheetId="6">#REF!</definedName>
    <definedName name="배분조정" localSheetId="8">#REF!</definedName>
    <definedName name="배분조정" localSheetId="7">#REF!</definedName>
    <definedName name="배분조정">#REF!</definedName>
    <definedName name="범위" localSheetId="6">#REF!</definedName>
    <definedName name="범위" localSheetId="8">#REF!</definedName>
    <definedName name="범위" localSheetId="7">#REF!</definedName>
    <definedName name="범위">#REF!</definedName>
    <definedName name="범위1" localSheetId="6">#REF!</definedName>
    <definedName name="범위1" localSheetId="8">#REF!</definedName>
    <definedName name="범위1" localSheetId="7">#REF!</definedName>
    <definedName name="범위1">#REF!</definedName>
    <definedName name="보" localSheetId="6">#REF!</definedName>
    <definedName name="보" localSheetId="8">#REF!</definedName>
    <definedName name="보" localSheetId="7">#REF!</definedName>
    <definedName name="보">#REF!</definedName>
    <definedName name="보등" localSheetId="6">#REF!</definedName>
    <definedName name="보등" localSheetId="8">#REF!</definedName>
    <definedName name="보등" localSheetId="7">#REF!</definedName>
    <definedName name="보등">#REF!</definedName>
    <definedName name="보증기관" localSheetId="6">#REF!</definedName>
    <definedName name="보증기관" localSheetId="8">#REF!</definedName>
    <definedName name="보증기관" localSheetId="7">#REF!</definedName>
    <definedName name="보증기관">#REF!</definedName>
    <definedName name="복리" localSheetId="6">#REF!</definedName>
    <definedName name="복리" localSheetId="8">#REF!</definedName>
    <definedName name="복리" localSheetId="7">#REF!</definedName>
    <definedName name="복리">#REF!</definedName>
    <definedName name="부가" localSheetId="6">#REF!</definedName>
    <definedName name="부가" localSheetId="8">#REF!</definedName>
    <definedName name="부가" localSheetId="7">#REF!</definedName>
    <definedName name="부가">#REF!</definedName>
    <definedName name="附加價値稅" localSheetId="6">#REF!</definedName>
    <definedName name="附加價値稅" localSheetId="8">#REF!</definedName>
    <definedName name="附加價値稅" localSheetId="7">#REF!</definedName>
    <definedName name="附加價値稅">#REF!</definedName>
    <definedName name="부외부채" localSheetId="6">#REF!</definedName>
    <definedName name="부외부채" localSheetId="8">#REF!</definedName>
    <definedName name="부외부채" localSheetId="7">#REF!</definedName>
    <definedName name="부외부채">#REF!</definedName>
    <definedName name="부채" localSheetId="6">#REF!</definedName>
    <definedName name="부채" localSheetId="8">#REF!</definedName>
    <definedName name="부채" localSheetId="7">#REF!</definedName>
    <definedName name="부채">#REF!</definedName>
    <definedName name="부채성충당" localSheetId="6">#REF!</definedName>
    <definedName name="부채성충당" localSheetId="8">#REF!</definedName>
    <definedName name="부채성충당" localSheetId="7">#REF!</definedName>
    <definedName name="부채성충당">#REF!</definedName>
    <definedName name="부채성충당금" localSheetId="6">#REF!</definedName>
    <definedName name="부채성충당금" localSheetId="8">#REF!</definedName>
    <definedName name="부채성충당금" localSheetId="7">#REF!</definedName>
    <definedName name="부채성충당금">#REF!</definedName>
    <definedName name="분류">자료!$B$1:$B$11</definedName>
    <definedName name="비용" localSheetId="6">#REF!</definedName>
    <definedName name="비용" localSheetId="8">#REF!</definedName>
    <definedName name="비용" localSheetId="7">#REF!</definedName>
    <definedName name="비용">#REF!</definedName>
    <definedName name="사" localSheetId="6">#REF!</definedName>
    <definedName name="사" localSheetId="8">#REF!</definedName>
    <definedName name="사" localSheetId="7">#REF!</definedName>
    <definedName name="사">#REF!</definedName>
    <definedName name="사인" localSheetId="6">#REF!</definedName>
    <definedName name="사인" localSheetId="8">#REF!</definedName>
    <definedName name="사인" localSheetId="7">#REF!</definedName>
    <definedName name="사인">#REF!</definedName>
    <definedName name="사인내역" localSheetId="6">#REF!</definedName>
    <definedName name="사인내역" localSheetId="8">#REF!</definedName>
    <definedName name="사인내역" localSheetId="7">#REF!</definedName>
    <definedName name="사인내역">#REF!</definedName>
    <definedName name="산재" localSheetId="6">#REF!</definedName>
    <definedName name="산재" localSheetId="8">#REF!</definedName>
    <definedName name="산재" localSheetId="7">#REF!</definedName>
    <definedName name="산재">#REF!</definedName>
    <definedName name="산출근거" localSheetId="6">#REF!</definedName>
    <definedName name="산출근거" localSheetId="8">#REF!</definedName>
    <definedName name="산출근거" localSheetId="7">#REF!</definedName>
    <definedName name="산출근거">#REF!</definedName>
    <definedName name="산출내역" localSheetId="6">#REF!</definedName>
    <definedName name="산출내역" localSheetId="8">#REF!</definedName>
    <definedName name="산출내역" localSheetId="7">#REF!</definedName>
    <definedName name="산출내역">#REF!</definedName>
    <definedName name="상1" localSheetId="6">#REF!</definedName>
    <definedName name="상1" localSheetId="8">#REF!</definedName>
    <definedName name="상1" localSheetId="7">#REF!</definedName>
    <definedName name="상1">#REF!</definedName>
    <definedName name="상2" localSheetId="6">#REF!</definedName>
    <definedName name="상2" localSheetId="8">#REF!</definedName>
    <definedName name="상2" localSheetId="7">#REF!</definedName>
    <definedName name="상2">#REF!</definedName>
    <definedName name="상3" localSheetId="6">#REF!</definedName>
    <definedName name="상3" localSheetId="8">#REF!</definedName>
    <definedName name="상3" localSheetId="7">#REF!</definedName>
    <definedName name="상3">#REF!</definedName>
    <definedName name="상4" localSheetId="6">#REF!</definedName>
    <definedName name="상4" localSheetId="8">#REF!</definedName>
    <definedName name="상4" localSheetId="7">#REF!</definedName>
    <definedName name="상4">#REF!</definedName>
    <definedName name="상5" localSheetId="6">#REF!</definedName>
    <definedName name="상5" localSheetId="8">#REF!</definedName>
    <definedName name="상5" localSheetId="7">#REF!</definedName>
    <definedName name="상5">#REF!</definedName>
    <definedName name="상품매출액" localSheetId="6">#REF!</definedName>
    <definedName name="상품매출액" localSheetId="8">#REF!</definedName>
    <definedName name="상품매출액" localSheetId="7">#REF!</definedName>
    <definedName name="상품매출액">#REF!</definedName>
    <definedName name="상품매출원가">#N/A</definedName>
    <definedName name="새모형" localSheetId="6">#REF!</definedName>
    <definedName name="새모형" localSheetId="8">#REF!</definedName>
    <definedName name="새모형" localSheetId="7">#REF!</definedName>
    <definedName name="새모형">#REF!</definedName>
    <definedName name="생활관" localSheetId="6">#REF!</definedName>
    <definedName name="생활관" localSheetId="8">#REF!</definedName>
    <definedName name="생활관" localSheetId="7">#REF!</definedName>
    <definedName name="생활관">#REF!</definedName>
    <definedName name="서현점" localSheetId="6">#REF!</definedName>
    <definedName name="서현점" localSheetId="8">#REF!</definedName>
    <definedName name="서현점" localSheetId="7">#REF!</definedName>
    <definedName name="서현점">#REF!</definedName>
    <definedName name="선급" localSheetId="6">#REF!</definedName>
    <definedName name="선급" localSheetId="8">#REF!</definedName>
    <definedName name="선급" localSheetId="7">#REF!</definedName>
    <definedName name="선급">#REF!</definedName>
    <definedName name="선급비용" localSheetId="6">#REF!</definedName>
    <definedName name="선급비용" localSheetId="8">#REF!</definedName>
    <definedName name="선급비용" localSheetId="7">#REF!</definedName>
    <definedName name="선급비용">#REF!</definedName>
    <definedName name="선수금" localSheetId="6">#REF!</definedName>
    <definedName name="선수금" localSheetId="8">#REF!</definedName>
    <definedName name="선수금" localSheetId="7">#REF!</definedName>
    <definedName name="선수금">#REF!</definedName>
    <definedName name="선수금2" localSheetId="6">#REF!</definedName>
    <definedName name="선수금2" localSheetId="8">#REF!</definedName>
    <definedName name="선수금2" localSheetId="7">#REF!</definedName>
    <definedName name="선수금2">#REF!</definedName>
    <definedName name="설비" localSheetId="6">#REF!</definedName>
    <definedName name="설비" localSheetId="8">#REF!</definedName>
    <definedName name="설비" localSheetId="7">#REF!</definedName>
    <definedName name="설비">#REF!</definedName>
    <definedName name="설시스템" localSheetId="6">#REF!</definedName>
    <definedName name="설시스템" localSheetId="8">#REF!</definedName>
    <definedName name="설시스템" localSheetId="7">#REF!</definedName>
    <definedName name="설시스템">#REF!</definedName>
    <definedName name="세금계산서">#N/A</definedName>
    <definedName name="세세목" localSheetId="6">#REF!</definedName>
    <definedName name="세세목" localSheetId="8">#REF!</definedName>
    <definedName name="세세목" localSheetId="7">#REF!</definedName>
    <definedName name="세세목">#REF!</definedName>
    <definedName name="세율" localSheetId="6">#REF!</definedName>
    <definedName name="세율" localSheetId="8">#REF!</definedName>
    <definedName name="세율" localSheetId="7">#REF!</definedName>
    <definedName name="세율">#REF!</definedName>
    <definedName name="소계" localSheetId="6">#REF!</definedName>
    <definedName name="소계" localSheetId="8">#REF!</definedName>
    <definedName name="소계" localSheetId="7">#REF!</definedName>
    <definedName name="소계">#REF!</definedName>
    <definedName name="소계3" localSheetId="6">#REF!</definedName>
    <definedName name="소계3" localSheetId="8">#REF!</definedName>
    <definedName name="소계3" localSheetId="7">#REF!</definedName>
    <definedName name="소계3">#REF!</definedName>
    <definedName name="소계4" localSheetId="6">#REF!</definedName>
    <definedName name="소계4" localSheetId="8">#REF!</definedName>
    <definedName name="소계4" localSheetId="7">#REF!</definedName>
    <definedName name="소계4">#REF!</definedName>
    <definedName name="소계5" localSheetId="6">#REF!</definedName>
    <definedName name="소계5" localSheetId="8">#REF!</definedName>
    <definedName name="소계5" localSheetId="7">#REF!</definedName>
    <definedName name="소계5">#REF!</definedName>
    <definedName name="소모" localSheetId="6">#REF!</definedName>
    <definedName name="소모" localSheetId="8">#REF!</definedName>
    <definedName name="소모" localSheetId="7">#REF!</definedName>
    <definedName name="소모">#REF!</definedName>
    <definedName name="소분류01" localSheetId="6">OFFSET([4]자료!$B$17,0,MATCH([4]을지!#REF!,[4]자료!$B$1:$N$1,0)-1,COUNTA(OFFSET([4]자료!$B$16:$B$24,0,MATCH([4]을지!#REF!,[4]자료!$B$1:$N$1,0)-1))-1,1)</definedName>
    <definedName name="소분류01" localSheetId="2">OFFSET([4]자료!$B$17,0,MATCH([4]을지!#REF!,[4]자료!$B$1:$N$1,0)-1,COUNTA(OFFSET([4]자료!$B$16:$B$24,0,MATCH([4]을지!#REF!,[4]자료!$B$1:$N$1,0)-1))-1,1)</definedName>
    <definedName name="소분류01">OFFSET([3]자료!$B$17,0,MATCH([3]인테리어!$C$28,[3]자료!$B$1:$N$1,0)-1,COUNTA(OFFSET([3]자료!$B$16:$B$35,0,MATCH([3]인테리어!$C$28,[3]자료!$B$1:$N$1,0)-1))-1,1)</definedName>
    <definedName name="소분류02" localSheetId="6">OFFSET([4]자료!$B$17,0,MATCH([4]을지!#REF!,[4]자료!$B$1:$N$1,0)-1,COUNTA(OFFSET([4]자료!$B$16:$B$24,0,MATCH([4]을지!#REF!,[4]자료!$B$1:$N$1,0)-1))-1,1)</definedName>
    <definedName name="소분류02" localSheetId="2">OFFSET([4]자료!$B$17,0,MATCH([4]을지!#REF!,[4]자료!$B$1:$N$1,0)-1,COUNTA(OFFSET([4]자료!$B$16:$B$24,0,MATCH([4]을지!#REF!,[4]자료!$B$1:$N$1,0)-1))-1,1)</definedName>
    <definedName name="소분류02">OFFSET([3]자료!$B$17,0,MATCH([3]인테리어!$C$68,[3]자료!$B$1:$N$1,0)-1,COUNTA(OFFSET([3]자료!$B$16:$B$35,0,MATCH([3]인테리어!$C$68,[3]자료!$B$1:$N$1,0)-1))-1,1)</definedName>
    <definedName name="소분류03" localSheetId="6">OFFSET([4]자료!$B$17,0,MATCH([4]을지!#REF!,[4]자료!$B$1:$N$1,0)-1,COUNTA(OFFSET([4]자료!$B$16:$B$24,0,MATCH([4]을지!#REF!,[4]자료!$B$1:$N$1,0)-1))-1,1)</definedName>
    <definedName name="소분류03" localSheetId="2">OFFSET([4]자료!$B$17,0,MATCH([4]을지!#REF!,[4]자료!$B$1:$N$1,0)-1,COUNTA(OFFSET([4]자료!$B$16:$B$24,0,MATCH([4]을지!#REF!,[4]자료!$B$1:$N$1,0)-1))-1,1)</definedName>
    <definedName name="소분류03" localSheetId="8">OFFSET([3]자료!$B$17,0,MATCH([3]인테리어!#REF!,[3]자료!$B$1:$N$1,0)-1,COUNTA(OFFSET([3]자료!$B$16:$B$35,0,MATCH([3]인테리어!#REF!,[3]자료!$B$1:$N$1,0)-1))-1,1)</definedName>
    <definedName name="소분류03" localSheetId="7">OFFSET([3]자료!$B$17,0,MATCH([3]인테리어!#REF!,[3]자료!$B$1:$N$1,0)-1,COUNTA(OFFSET([3]자료!$B$16:$B$35,0,MATCH([3]인테리어!#REF!,[3]자료!$B$1:$N$1,0)-1))-1,1)</definedName>
    <definedName name="소분류03">OFFSET([3]자료!$B$17,0,MATCH([3]인테리어!#REF!,[3]자료!$B$1:$N$1,0)-1,COUNTA(OFFSET([3]자료!$B$16:$B$35,0,MATCH([3]인테리어!#REF!,[3]자료!$B$1:$N$1,0)-1))-1,1)</definedName>
    <definedName name="소분류04" localSheetId="6">OFFSET([4]자료!$B$17,0,MATCH([4]을지!#REF!,[4]자료!$B$1:$N$1,0)-1,COUNTA(OFFSET([4]자료!$B$16:$B$24,0,MATCH([4]을지!#REF!,[4]자료!$B$1:$N$1,0)-1))-1,1)</definedName>
    <definedName name="소분류04" localSheetId="2">OFFSET([4]자료!$B$17,0,MATCH([4]을지!#REF!,[4]자료!$B$1:$N$1,0)-1,COUNTA(OFFSET([4]자료!$B$16:$B$24,0,MATCH([4]을지!#REF!,[4]자료!$B$1:$N$1,0)-1))-1,1)</definedName>
    <definedName name="소분류04" localSheetId="8">OFFSET([3]자료!$B$17,0,MATCH([3]인테리어!#REF!,[3]자료!$B$1:$N$1,0)-1,COUNTA(OFFSET([3]자료!$B$16:$B$35,0,MATCH([3]인테리어!#REF!,[3]자료!$B$1:$N$1,0)-1))-1,1)</definedName>
    <definedName name="소분류04" localSheetId="7">OFFSET([3]자료!$B$17,0,MATCH([3]인테리어!#REF!,[3]자료!$B$1:$N$1,0)-1,COUNTA(OFFSET([3]자료!$B$16:$B$35,0,MATCH([3]인테리어!#REF!,[3]자료!$B$1:$N$1,0)-1))-1,1)</definedName>
    <definedName name="소분류04">OFFSET([3]자료!$B$17,0,MATCH([3]인테리어!#REF!,[3]자료!$B$1:$N$1,0)-1,COUNTA(OFFSET([3]자료!$B$16:$B$35,0,MATCH([3]인테리어!#REF!,[3]자료!$B$1:$N$1,0)-1))-1,1)</definedName>
    <definedName name="소분류05" localSheetId="6">OFFSET([4]자료!$B$17,0,MATCH([4]을지!#REF!,[4]자료!$B$1:$N$1,0)-1,COUNTA(OFFSET([4]자료!$B$16:$B$24,0,MATCH([4]을지!#REF!,[4]자료!$B$1:$N$1,0)-1))-1,1)</definedName>
    <definedName name="소분류05" localSheetId="2">OFFSET([4]자료!$B$17,0,MATCH([4]을지!#REF!,[4]자료!$B$1:$N$1,0)-1,COUNTA(OFFSET([4]자료!$B$16:$B$24,0,MATCH([4]을지!#REF!,[4]자료!$B$1:$N$1,0)-1))-1,1)</definedName>
    <definedName name="소분류05" localSheetId="8">OFFSET([3]자료!$B$17,0,MATCH([3]인테리어!#REF!,[3]자료!$B$1:$N$1,0)-1,COUNTA(OFFSET([3]자료!$B$16:$B$35,0,MATCH([3]인테리어!#REF!,[3]자료!$B$1:$N$1,0)-1))-1,1)</definedName>
    <definedName name="소분류05" localSheetId="7">OFFSET([3]자료!$B$17,0,MATCH([3]인테리어!#REF!,[3]자료!$B$1:$N$1,0)-1,COUNTA(OFFSET([3]자료!$B$16:$B$35,0,MATCH([3]인테리어!#REF!,[3]자료!$B$1:$N$1,0)-1))-1,1)</definedName>
    <definedName name="소분류05">OFFSET([3]자료!$B$17,0,MATCH([3]인테리어!#REF!,[3]자료!$B$1:$N$1,0)-1,COUNTA(OFFSET([3]자료!$B$16:$B$35,0,MATCH([3]인테리어!#REF!,[3]자료!$B$1:$N$1,0)-1))-1,1)</definedName>
    <definedName name="소분류06" localSheetId="6">OFFSET([4]자료!$B$17,0,MATCH([4]을지!#REF!,[4]자료!$B$1:$N$1,0)-1,COUNTA(OFFSET([4]자료!$B$16:$B$24,0,MATCH([4]을지!#REF!,[4]자료!$B$1:$N$1,0)-1))-1,1)</definedName>
    <definedName name="소분류06" localSheetId="2">OFFSET([4]자료!$B$17,0,MATCH([4]을지!#REF!,[4]자료!$B$1:$N$1,0)-1,COUNTA(OFFSET([4]자료!$B$16:$B$24,0,MATCH([4]을지!#REF!,[4]자료!$B$1:$N$1,0)-1))-1,1)</definedName>
    <definedName name="소분류06">OFFSET([3]자료!$B$17,0,MATCH([3]인테리어!$C$301,[3]자료!$B$1:$N$1,0)-1,COUNTA(OFFSET([3]자료!$B$16:$B$35,0,MATCH([3]인테리어!$C$301,[3]자료!$B$1:$N$1,0)-1))-1,1)</definedName>
    <definedName name="소분류07" localSheetId="6">OFFSET([2]자료!$B$17,0,MATCH([2]을지!$C$137,[2]자료!$B$1:$N$1,0)-1,COUNTA(OFFSET([2]자료!$B$16:$B$35,0,MATCH([2]을지!$C$137,[2]자료!$B$1:$N$1,0)-1))-1,1)</definedName>
    <definedName name="소분류07" localSheetId="2">OFFSET([2]자료!$B$17,0,MATCH([2]을지!$C$137,[2]자료!$B$1:$N$1,0)-1,COUNTA(OFFSET([2]자료!$B$16:$B$35,0,MATCH([2]을지!$C$137,[2]자료!$B$1:$N$1,0)-1))-1,1)</definedName>
    <definedName name="소분류07" localSheetId="8">OFFSET([3]자료!$B$17,0,MATCH([3]인테리어!#REF!,[3]자료!$B$1:$N$1,0)-1,COUNTA(OFFSET([3]자료!$B$16:$B$35,0,MATCH([3]인테리어!#REF!,[3]자료!$B$1:$N$1,0)-1))-1,1)</definedName>
    <definedName name="소분류07" localSheetId="7">OFFSET([3]자료!$B$17,0,MATCH([3]인테리어!#REF!,[3]자료!$B$1:$N$1,0)-1,COUNTA(OFFSET([3]자료!$B$16:$B$35,0,MATCH([3]인테리어!#REF!,[3]자료!$B$1:$N$1,0)-1))-1,1)</definedName>
    <definedName name="소분류07">OFFSET([3]자료!$B$17,0,MATCH([3]인테리어!#REF!,[3]자료!$B$1:$N$1,0)-1,COUNTA(OFFSET([3]자료!$B$16:$B$35,0,MATCH([3]인테리어!#REF!,[3]자료!$B$1:$N$1,0)-1))-1,1)</definedName>
    <definedName name="소분류08" localSheetId="6">OFFSET([2]자료!$B$17,0,MATCH([2]을지!#REF!,[2]자료!$B$1:$N$1,0)-1,COUNTA(OFFSET([2]자료!$B$16:$B$35,0,MATCH([2]을지!#REF!,[2]자료!$B$1:$N$1,0)-1))-1,1)</definedName>
    <definedName name="소분류08" localSheetId="2">OFFSET([2]자료!$B$17,0,MATCH([2]을지!#REF!,[2]자료!$B$1:$N$1,0)-1,COUNTA(OFFSET([2]자료!$B$16:$B$35,0,MATCH([2]을지!#REF!,[2]자료!$B$1:$N$1,0)-1))-1,1)</definedName>
    <definedName name="소분류08" localSheetId="8">OFFSET([3]자료!$B$17,0,MATCH([3]인테리어!#REF!,[3]자료!$B$1:$N$1,0)-1,COUNTA(OFFSET([3]자료!$B$16:$B$35,0,MATCH([3]인테리어!#REF!,[3]자료!$B$1:$N$1,0)-1))-1,1)</definedName>
    <definedName name="소분류08" localSheetId="7">OFFSET([3]자료!$B$17,0,MATCH([3]인테리어!#REF!,[3]자료!$B$1:$N$1,0)-1,COUNTA(OFFSET([3]자료!$B$16:$B$35,0,MATCH([3]인테리어!#REF!,[3]자료!$B$1:$N$1,0)-1))-1,1)</definedName>
    <definedName name="소분류08">OFFSET([3]자료!$B$17,0,MATCH([3]인테리어!#REF!,[3]자료!$B$1:$N$1,0)-1,COUNTA(OFFSET([3]자료!$B$16:$B$35,0,MATCH([3]인테리어!#REF!,[3]자료!$B$1:$N$1,0)-1))-1,1)</definedName>
    <definedName name="소분류09" localSheetId="6">OFFSET([2]자료!$B$17,0,MATCH([2]을지!#REF!,[2]자료!$B$1:$N$1,0)-1,COUNTA(OFFSET([2]자료!$B$16:$B$35,0,MATCH([2]을지!#REF!,[2]자료!$B$1:$N$1,0)-1))-1,1)</definedName>
    <definedName name="소분류09" localSheetId="2">OFFSET([2]자료!$B$17,0,MATCH([2]을지!#REF!,[2]자료!$B$1:$N$1,0)-1,COUNTA(OFFSET([2]자료!$B$16:$B$35,0,MATCH([2]을지!#REF!,[2]자료!$B$1:$N$1,0)-1))-1,1)</definedName>
    <definedName name="소분류09" localSheetId="8">OFFSET([3]자료!$B$17,0,MATCH([3]인테리어!#REF!,[3]자료!$B$1:$N$1,0)-1,COUNTA(OFFSET([3]자료!$B$16:$B$35,0,MATCH([3]인테리어!#REF!,[3]자료!$B$1:$N$1,0)-1))-1,1)</definedName>
    <definedName name="소분류09" localSheetId="7">OFFSET([3]자료!$B$17,0,MATCH([3]인테리어!#REF!,[3]자료!$B$1:$N$1,0)-1,COUNTA(OFFSET([3]자료!$B$16:$B$35,0,MATCH([3]인테리어!#REF!,[3]자료!$B$1:$N$1,0)-1))-1,1)</definedName>
    <definedName name="소분류09">OFFSET([3]자료!$B$17,0,MATCH([3]인테리어!#REF!,[3]자료!$B$1:$N$1,0)-1,COUNTA(OFFSET([3]자료!$B$16:$B$35,0,MATCH([3]인테리어!#REF!,[3]자료!$B$1:$N$1,0)-1))-1,1)</definedName>
    <definedName name="소요량" localSheetId="6">#REF!</definedName>
    <definedName name="소요량" localSheetId="8">#REF!</definedName>
    <definedName name="소요량" localSheetId="7">#REF!</definedName>
    <definedName name="소요량">#REF!</definedName>
    <definedName name="손익" localSheetId="6">#REF!</definedName>
    <definedName name="손익" localSheetId="8">#REF!</definedName>
    <definedName name="손익" localSheetId="7">#REF!</definedName>
    <definedName name="손익">#REF!</definedName>
    <definedName name="손익계산서200312" localSheetId="6">#REF!</definedName>
    <definedName name="손익계산서200312" localSheetId="8">#REF!</definedName>
    <definedName name="손익계산서200312" localSheetId="7">#REF!</definedName>
    <definedName name="손익계산서200312">#REF!</definedName>
    <definedName name="수경단가" localSheetId="6">#REF!</definedName>
    <definedName name="수경단가" localSheetId="8">#REF!</definedName>
    <definedName name="수경단가" localSheetId="7">#REF!</definedName>
    <definedName name="수경단가">#REF!</definedName>
    <definedName name="수경단가1" localSheetId="6">#REF!</definedName>
    <definedName name="수경단가1" localSheetId="8">#REF!</definedName>
    <definedName name="수경단가1" localSheetId="7">#REF!</definedName>
    <definedName name="수경단가1">#REF!</definedName>
    <definedName name="수량" localSheetId="6">#REF!</definedName>
    <definedName name="수량" localSheetId="8">#REF!</definedName>
    <definedName name="수량" localSheetId="7">#REF!</definedName>
    <definedName name="수량">#REF!</definedName>
    <definedName name="純工事原價" localSheetId="6">#REF!</definedName>
    <definedName name="純工事原價" localSheetId="8">#REF!</definedName>
    <definedName name="純工事原價" localSheetId="7">#REF!</definedName>
    <definedName name="純工事原價">#REF!</definedName>
    <definedName name="순천_연향_1차" localSheetId="6">#REF!</definedName>
    <definedName name="순천_연향_1차" localSheetId="8">#REF!</definedName>
    <definedName name="순천_연향_1차" localSheetId="7">#REF!</definedName>
    <definedName name="순천_연향_1차">#REF!</definedName>
    <definedName name="순천점" localSheetId="6">#REF!</definedName>
    <definedName name="순천점" localSheetId="8">#REF!</definedName>
    <definedName name="순천점" localSheetId="7">#REF!</definedName>
    <definedName name="순천점">#REF!</definedName>
    <definedName name="순천킴스" localSheetId="6">#REF!</definedName>
    <definedName name="순천킴스" localSheetId="8">#REF!</definedName>
    <definedName name="순천킴스" localSheetId="7">#REF!</definedName>
    <definedName name="순천킴스">#REF!</definedName>
    <definedName name="시설일위" localSheetId="6">#REF!</definedName>
    <definedName name="시설일위" localSheetId="8">#REF!</definedName>
    <definedName name="시설일위" localSheetId="7">#REF!</definedName>
    <definedName name="시설일위">#REF!</definedName>
    <definedName name="시설일위금액" localSheetId="6">#REF!</definedName>
    <definedName name="시설일위금액" localSheetId="8">#REF!</definedName>
    <definedName name="시설일위금액" localSheetId="7">#REF!</definedName>
    <definedName name="시설일위금액">#REF!</definedName>
    <definedName name="시작" localSheetId="6">#REF!</definedName>
    <definedName name="시작" localSheetId="8">#REF!</definedName>
    <definedName name="시작" localSheetId="7">#REF!</definedName>
    <definedName name="시작">#REF!</definedName>
    <definedName name="실행" localSheetId="6">#REF!</definedName>
    <definedName name="실행" localSheetId="8">#REF!</definedName>
    <definedName name="실행" localSheetId="7">#REF!</definedName>
    <definedName name="실행">#REF!</definedName>
    <definedName name="실행갑" localSheetId="6">#REF!</definedName>
    <definedName name="실행갑" localSheetId="8">#REF!</definedName>
    <definedName name="실행갑" localSheetId="7">#REF!</definedName>
    <definedName name="실행갑">#REF!</definedName>
    <definedName name="ㅇ" localSheetId="6">#REF!</definedName>
    <definedName name="ㅇ" localSheetId="8">#REF!</definedName>
    <definedName name="ㅇ" localSheetId="7">#REF!</definedName>
    <definedName name="ㅇ">#REF!</definedName>
    <definedName name="ㅇ10" localSheetId="6">#REF!</definedName>
    <definedName name="ㅇ10" localSheetId="8">#REF!</definedName>
    <definedName name="ㅇ10" localSheetId="7">#REF!</definedName>
    <definedName name="ㅇ10">#REF!</definedName>
    <definedName name="ㅇ20" localSheetId="6">#REF!</definedName>
    <definedName name="ㅇ20" localSheetId="8">#REF!</definedName>
    <definedName name="ㅇ20" localSheetId="7">#REF!</definedName>
    <definedName name="ㅇ20">#REF!</definedName>
    <definedName name="ㅇ나리" localSheetId="6">#REF!</definedName>
    <definedName name="ㅇ나리" localSheetId="8">#REF!</definedName>
    <definedName name="ㅇ나리" localSheetId="7">#REF!</definedName>
    <definedName name="ㅇ나리">#REF!</definedName>
    <definedName name="ㅇ남러이" localSheetId="6">#REF!</definedName>
    <definedName name="ㅇ남러이" localSheetId="8">#REF!</definedName>
    <definedName name="ㅇ남러이" localSheetId="7">#REF!</definedName>
    <definedName name="ㅇ남러이">#REF!</definedName>
    <definedName name="ㅇ낯ㅍ" localSheetId="6">#REF!</definedName>
    <definedName name="ㅇ낯ㅍ" localSheetId="8">#REF!</definedName>
    <definedName name="ㅇ낯ㅍ" localSheetId="7">#REF!</definedName>
    <definedName name="ㅇ낯ㅍ">#REF!</definedName>
    <definedName name="ㅇ널" localSheetId="6">#REF!</definedName>
    <definedName name="ㅇ널" localSheetId="8">#REF!</definedName>
    <definedName name="ㅇ널" localSheetId="7">#REF!</definedName>
    <definedName name="ㅇ널">#REF!</definedName>
    <definedName name="ㅇ닐" localSheetId="6">#REF!</definedName>
    <definedName name="ㅇ닐" localSheetId="8">#REF!</definedName>
    <definedName name="ㅇ닐" localSheetId="7">#REF!</definedName>
    <definedName name="ㅇ닐">#REF!</definedName>
    <definedName name="ㅇㄹ" localSheetId="6">#REF!</definedName>
    <definedName name="ㅇㄹ" localSheetId="8">#REF!</definedName>
    <definedName name="ㅇㄹ" localSheetId="7">#REF!</definedName>
    <definedName name="ㅇㄹ">#REF!</definedName>
    <definedName name="ㅇ리멍라" localSheetId="6">#REF!</definedName>
    <definedName name="ㅇ리멍라" localSheetId="8">#REF!</definedName>
    <definedName name="ㅇ리멍라" localSheetId="7">#REF!</definedName>
    <definedName name="ㅇ리멍라">#REF!</definedName>
    <definedName name="ㅇㅇ" localSheetId="7">#REF!</definedName>
    <definedName name="ㅇㅇ">#REF!</definedName>
    <definedName name="ㅇㅇㅇㅇ" localSheetId="6" hidden="1">#REF!</definedName>
    <definedName name="ㅇㅇㅇㅇ" localSheetId="8" hidden="1">#REF!</definedName>
    <definedName name="ㅇㅇㅇㅇ" localSheetId="7" hidden="1">#REF!</definedName>
    <definedName name="ㅇㅇㅇㅇ" hidden="1">#REF!</definedName>
    <definedName name="ㅇㅇㅇㅇㅇㅇ" localSheetId="7">#REF!</definedName>
    <definedName name="ㅇㅇㅇㅇㅇㅇ">#REF!</definedName>
    <definedName name="ㅇㅎㅇㅎ" hidden="1">{"'용역비'!$A$4:$C$8"}</definedName>
    <definedName name="ㅇ호" hidden="1">{"'용역비'!$A$4:$C$8"}</definedName>
    <definedName name="ㅇ호ㅓ" hidden="1">{"'용역비'!$A$4:$C$8"}</definedName>
    <definedName name="ㅇ호ㅓㅇㅎ" hidden="1">{"'용역비'!$A$4:$C$8"}</definedName>
    <definedName name="ㅇ호ㅓㅇ호ㅓ" hidden="1">{"'용역비'!$A$4:$C$8"}</definedName>
    <definedName name="ㅇ호ㅓㅎ" hidden="1">{"'용역비'!$A$4:$C$8"}</definedName>
    <definedName name="ㅇ호ㅓ호ㅓ" hidden="1">{"'용역비'!$A$4:$C$8"}</definedName>
    <definedName name="아러ㅏ" localSheetId="6">#REF!</definedName>
    <definedName name="아러ㅏ" localSheetId="8">#REF!</definedName>
    <definedName name="아러ㅏ" localSheetId="7">#REF!</definedName>
    <definedName name="아러ㅏ">#REF!</definedName>
    <definedName name="안재범" localSheetId="6">#REF!</definedName>
    <definedName name="안재범" localSheetId="8">#REF!</definedName>
    <definedName name="안재범" localSheetId="7">#REF!</definedName>
    <definedName name="안재범">#REF!</definedName>
    <definedName name="안전" localSheetId="6">#REF!</definedName>
    <definedName name="안전" localSheetId="8">#REF!</definedName>
    <definedName name="안전" localSheetId="7">#REF!</definedName>
    <definedName name="안전">#REF!</definedName>
    <definedName name="안전본봉" localSheetId="6">#REF!</definedName>
    <definedName name="안전본봉" localSheetId="8">#REF!</definedName>
    <definedName name="안전본봉" localSheetId="7">#REF!</definedName>
    <definedName name="안전본봉">#REF!</definedName>
    <definedName name="알어러" localSheetId="6">BLCH</definedName>
    <definedName name="알어러" localSheetId="8">BLCH</definedName>
    <definedName name="알어러" localSheetId="7">BLCH</definedName>
    <definedName name="알어러">BLCH</definedName>
    <definedName name="어" hidden="1">{"'용역비'!$A$4:$C$8"}</definedName>
    <definedName name="어ㅏ" localSheetId="6">#REF!</definedName>
    <definedName name="어ㅏ" localSheetId="8">#REF!</definedName>
    <definedName name="어ㅏ" localSheetId="7">#REF!</definedName>
    <definedName name="어ㅏ">#REF!</definedName>
    <definedName name="어ㅏ아" localSheetId="6">BLCH</definedName>
    <definedName name="어ㅏ아" localSheetId="8">BLCH</definedName>
    <definedName name="어ㅏ아" localSheetId="7">BLCH</definedName>
    <definedName name="어ㅏ아">BLCH</definedName>
    <definedName name="영업외손익" localSheetId="6">#REF!</definedName>
    <definedName name="영업외손익" localSheetId="8">#REF!</definedName>
    <definedName name="영업외손익" localSheetId="7">#REF!</definedName>
    <definedName name="영업외손익">#REF!</definedName>
    <definedName name="예" localSheetId="6">#REF!</definedName>
    <definedName name="예" localSheetId="8">#REF!</definedName>
    <definedName name="예" localSheetId="7">#REF!</definedName>
    <definedName name="예">#REF!</definedName>
    <definedName name="예수보증금" localSheetId="6">#REF!</definedName>
    <definedName name="예수보증금" localSheetId="8">#REF!</definedName>
    <definedName name="예수보증금" localSheetId="7">#REF!</definedName>
    <definedName name="예수보증금">#REF!</definedName>
    <definedName name="예수보증금내꺼" localSheetId="6">#REF!</definedName>
    <definedName name="예수보증금내꺼" localSheetId="8">#REF!</definedName>
    <definedName name="예수보증금내꺼" localSheetId="7">#REF!</definedName>
    <definedName name="예수보증금내꺼">#REF!</definedName>
    <definedName name="오대산점" localSheetId="6">#REF!</definedName>
    <definedName name="오대산점" localSheetId="8">#REF!</definedName>
    <definedName name="오대산점" localSheetId="7">#REF!</definedName>
    <definedName name="오대산점">#REF!</definedName>
    <definedName name="오알" localSheetId="6">#REF!</definedName>
    <definedName name="오알" localSheetId="8">#REF!</definedName>
    <definedName name="오알" localSheetId="7">#REF!</definedName>
    <definedName name="오알">#REF!</definedName>
    <definedName name="오일" localSheetId="6">#REF!</definedName>
    <definedName name="오일" localSheetId="8">#REF!</definedName>
    <definedName name="오일" localSheetId="7">#REF!</definedName>
    <definedName name="오일">#REF!</definedName>
    <definedName name="완서주택견본" localSheetId="6">#REF!</definedName>
    <definedName name="완서주택견본" localSheetId="8">#REF!</definedName>
    <definedName name="완서주택견본" localSheetId="7">#REF!</definedName>
    <definedName name="완서주택견본">#REF!</definedName>
    <definedName name="완성" localSheetId="6">#REF!</definedName>
    <definedName name="완성" localSheetId="8">#REF!</definedName>
    <definedName name="완성" localSheetId="7">#REF!</definedName>
    <definedName name="완성">#REF!</definedName>
    <definedName name="완성주태" localSheetId="6">#REF!</definedName>
    <definedName name="완성주태" localSheetId="8">#REF!</definedName>
    <definedName name="완성주태" localSheetId="7">#REF!</definedName>
    <definedName name="완성주태">#REF!</definedName>
    <definedName name="완성주택" localSheetId="6">#REF!</definedName>
    <definedName name="완성주택" localSheetId="8">#REF!</definedName>
    <definedName name="완성주택" localSheetId="7">#REF!</definedName>
    <definedName name="완성주택">#REF!</definedName>
    <definedName name="외상매입금" localSheetId="6">#REF!</definedName>
    <definedName name="외상매입금" localSheetId="8">#REF!</definedName>
    <definedName name="외상매입금" localSheetId="7">#REF!</definedName>
    <definedName name="외상매입금">#REF!</definedName>
    <definedName name="용" localSheetId="6">#REF!</definedName>
    <definedName name="용" localSheetId="8">#REF!</definedName>
    <definedName name="용" localSheetId="7">#REF!</definedName>
    <definedName name="용">#REF!</definedName>
    <definedName name="용역" localSheetId="6">#REF!</definedName>
    <definedName name="용역" localSheetId="8">#REF!</definedName>
    <definedName name="용역" localSheetId="7">#REF!</definedName>
    <definedName name="용역">#REF!</definedName>
    <definedName name="용지" localSheetId="6">#REF!</definedName>
    <definedName name="용지" localSheetId="8">#REF!</definedName>
    <definedName name="용지" localSheetId="7">#REF!</definedName>
    <definedName name="용지">#REF!</definedName>
    <definedName name="용지거" localSheetId="6">#REF!</definedName>
    <definedName name="용지거" localSheetId="8">#REF!</definedName>
    <definedName name="용지거" localSheetId="7">#REF!</definedName>
    <definedName name="용지거">#REF!</definedName>
    <definedName name="운반" localSheetId="6">#REF!</definedName>
    <definedName name="운반" localSheetId="8">#REF!</definedName>
    <definedName name="운반" localSheetId="7">#REF!</definedName>
    <definedName name="운반">#REF!</definedName>
    <definedName name="원가">#N/A</definedName>
    <definedName name="원가11" localSheetId="6">#REF!</definedName>
    <definedName name="원가11" localSheetId="8">#REF!</definedName>
    <definedName name="원가11" localSheetId="7">#REF!</definedName>
    <definedName name="원가11">#REF!</definedName>
    <definedName name="원가계산" localSheetId="6">#REF!</definedName>
    <definedName name="원가계산" localSheetId="8">#REF!</definedName>
    <definedName name="원가계산" localSheetId="7">#REF!</definedName>
    <definedName name="원가계산">#REF!</definedName>
    <definedName name="원가계산1" localSheetId="6">#REF!</definedName>
    <definedName name="원가계산1" localSheetId="8">#REF!</definedName>
    <definedName name="원가계산1" localSheetId="7">#REF!</definedName>
    <definedName name="원가계산1">#REF!</definedName>
    <definedName name="원금" localSheetId="6">#REF!</definedName>
    <definedName name="원금" localSheetId="8">#REF!</definedName>
    <definedName name="원금" localSheetId="7">#REF!</definedName>
    <definedName name="원금">#REF!</definedName>
    <definedName name="원본2" localSheetId="6" hidden="1">#REF!</definedName>
    <definedName name="원본2" localSheetId="8" hidden="1">#REF!</definedName>
    <definedName name="원본2" localSheetId="7" hidden="1">#REF!</definedName>
    <definedName name="원본2" hidden="1">#REF!</definedName>
    <definedName name="월별손익03" localSheetId="6">#REF!</definedName>
    <definedName name="월별손익03" localSheetId="8">#REF!</definedName>
    <definedName name="월별손익03" localSheetId="7">#REF!</definedName>
    <definedName name="월별손익03">#REF!</definedName>
    <definedName name="유가" localSheetId="6">#REF!</definedName>
    <definedName name="유가" localSheetId="8">#REF!</definedName>
    <definedName name="유가" localSheetId="7">#REF!</definedName>
    <definedName name="유가">#REF!</definedName>
    <definedName name="유가증권" hidden="1">{#N/A,#N/A,FALSE,"Aging Summary";#N/A,#N/A,FALSE,"Ratio Analysis";#N/A,#N/A,FALSE,"Test 120 Day Accts";#N/A,#N/A,FALSE,"Tickmarks"}</definedName>
    <definedName name="유형자산" localSheetId="6">#REF!</definedName>
    <definedName name="유형자산" localSheetId="8">#REF!</definedName>
    <definedName name="유형자산" localSheetId="7">#REF!</definedName>
    <definedName name="유형자산">#REF!</definedName>
    <definedName name="유형자산처분손익명세" localSheetId="6">#REF!</definedName>
    <definedName name="유형자산처분손익명세" localSheetId="8">#REF!</definedName>
    <definedName name="유형자산처분손익명세" localSheetId="7">#REF!</definedName>
    <definedName name="유형자산처분손익명세">#REF!</definedName>
    <definedName name="의장본관내역" localSheetId="6">#REF!</definedName>
    <definedName name="의장본관내역" localSheetId="8">#REF!</definedName>
    <definedName name="의장본관내역" localSheetId="7">#REF!</definedName>
    <definedName name="의장본관내역">#REF!</definedName>
    <definedName name="이공구" localSheetId="6">#REF!</definedName>
    <definedName name="이공구" localSheetId="8">#REF!</definedName>
    <definedName name="이공구" localSheetId="7">#REF!</definedName>
    <definedName name="이공구">#REF!</definedName>
    <definedName name="이공구가설비" localSheetId="6">#REF!</definedName>
    <definedName name="이공구가설비" localSheetId="8">#REF!</definedName>
    <definedName name="이공구가설비" localSheetId="7">#REF!</definedName>
    <definedName name="이공구가설비">#REF!</definedName>
    <definedName name="이공구간접노무비" localSheetId="6">#REF!</definedName>
    <definedName name="이공구간접노무비" localSheetId="8">#REF!</definedName>
    <definedName name="이공구간접노무비" localSheetId="7">#REF!</definedName>
    <definedName name="이공구간접노무비">#REF!</definedName>
    <definedName name="이공구공사원가" localSheetId="6">#REF!</definedName>
    <definedName name="이공구공사원가" localSheetId="8">#REF!</definedName>
    <definedName name="이공구공사원가" localSheetId="7">#REF!</definedName>
    <definedName name="이공구공사원가">#REF!</definedName>
    <definedName name="이공구관급" localSheetId="6">#REF!</definedName>
    <definedName name="이공구관급" localSheetId="8">#REF!</definedName>
    <definedName name="이공구관급" localSheetId="7">#REF!</definedName>
    <definedName name="이공구관급">#REF!</definedName>
    <definedName name="이공구기타경비" localSheetId="6">#REF!</definedName>
    <definedName name="이공구기타경비" localSheetId="8">#REF!</definedName>
    <definedName name="이공구기타경비" localSheetId="7">#REF!</definedName>
    <definedName name="이공구기타경비">#REF!</definedName>
    <definedName name="이공구산재보험료" localSheetId="6">#REF!</definedName>
    <definedName name="이공구산재보험료" localSheetId="8">#REF!</definedName>
    <definedName name="이공구산재보험료" localSheetId="7">#REF!</definedName>
    <definedName name="이공구산재보험료">#REF!</definedName>
    <definedName name="이공구안전관리비" localSheetId="6">#REF!</definedName>
    <definedName name="이공구안전관리비" localSheetId="8">#REF!</definedName>
    <definedName name="이공구안전관리비" localSheetId="7">#REF!</definedName>
    <definedName name="이공구안전관리비">#REF!</definedName>
    <definedName name="이공구이윤" localSheetId="6">#REF!</definedName>
    <definedName name="이공구이윤" localSheetId="8">#REF!</definedName>
    <definedName name="이공구이윤" localSheetId="7">#REF!</definedName>
    <definedName name="이공구이윤">#REF!</definedName>
    <definedName name="이공구일반관리비" localSheetId="6">#REF!</definedName>
    <definedName name="이공구일반관리비" localSheetId="8">#REF!</definedName>
    <definedName name="이공구일반관리비" localSheetId="7">#REF!</definedName>
    <definedName name="이공구일반관리비">#REF!</definedName>
    <definedName name="이름없음" localSheetId="6">#REF!</definedName>
    <definedName name="이름없음" localSheetId="8">#REF!</definedName>
    <definedName name="이름없음" localSheetId="7">#REF!</definedName>
    <definedName name="이름없음">#REF!</definedName>
    <definedName name="이문재" localSheetId="6">#REF!</definedName>
    <definedName name="이문재" localSheetId="8">#REF!</definedName>
    <definedName name="이문재" localSheetId="7">#REF!</definedName>
    <definedName name="이문재">#REF!</definedName>
    <definedName name="이문쟇ㅎ" localSheetId="6">#REF!</definedName>
    <definedName name="이문쟇ㅎ" localSheetId="8">#REF!</definedName>
    <definedName name="이문쟇ㅎ" localSheetId="7">#REF!</definedName>
    <definedName name="이문쟇ㅎ">#REF!</definedName>
    <definedName name="이윤" localSheetId="6">#REF!</definedName>
    <definedName name="이윤" localSheetId="8">#REF!</definedName>
    <definedName name="이윤" localSheetId="7">#REF!</definedName>
    <definedName name="이윤">#REF!</definedName>
    <definedName name="利潤" localSheetId="6">#REF!</definedName>
    <definedName name="利潤" localSheetId="8">#REF!</definedName>
    <definedName name="利潤" localSheetId="7">#REF!</definedName>
    <definedName name="利潤">#REF!</definedName>
    <definedName name="이읏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이의석" localSheetId="6">#REF!</definedName>
    <definedName name="이의석" localSheetId="8">#REF!</definedName>
    <definedName name="이의석" localSheetId="7">#REF!</definedName>
    <definedName name="이의석">#REF!</definedName>
    <definedName name="이자" localSheetId="6">#REF!</definedName>
    <definedName name="이자" localSheetId="8">#REF!</definedName>
    <definedName name="이자" localSheetId="7">#REF!</definedName>
    <definedName name="이자">#REF!</definedName>
    <definedName name="이자비용" localSheetId="6">#REF!</definedName>
    <definedName name="이자비용" localSheetId="8">#REF!</definedName>
    <definedName name="이자비용" localSheetId="7">#REF!</definedName>
    <definedName name="이자비용">#REF!</definedName>
    <definedName name="이자율" localSheetId="6">#REF!</definedName>
    <definedName name="이자율" localSheetId="8">#REF!</definedName>
    <definedName name="이자율" localSheetId="7">#REF!</definedName>
    <definedName name="이자율">#REF!</definedName>
    <definedName name="이지비용" localSheetId="6">#REF!</definedName>
    <definedName name="이지비용" localSheetId="8">#REF!</definedName>
    <definedName name="이지비용" localSheetId="7">#REF!</definedName>
    <definedName name="이지비용">#REF!</definedName>
    <definedName name="이ㅏㄴ러" localSheetId="6">#REF!</definedName>
    <definedName name="이ㅏㄴ러" localSheetId="8">#REF!</definedName>
    <definedName name="이ㅏㄴ러" localSheetId="7">#REF!</definedName>
    <definedName name="이ㅏㄴ러">#REF!</definedName>
    <definedName name="인공산출서" localSheetId="6">#REF!</definedName>
    <definedName name="인공산출서" localSheetId="8">#REF!</definedName>
    <definedName name="인공산출서" localSheetId="7">#REF!</definedName>
    <definedName name="인공산출서">#REF!</definedName>
    <definedName name="인력품" localSheetId="6">#REF!</definedName>
    <definedName name="인력품" localSheetId="8">#REF!</definedName>
    <definedName name="인력품" localSheetId="7">#REF!</definedName>
    <definedName name="인력품">#REF!</definedName>
    <definedName name="인쇄01" localSheetId="6">#REF!</definedName>
    <definedName name="인쇄01" localSheetId="8">#REF!</definedName>
    <definedName name="인쇄01" localSheetId="7">#REF!</definedName>
    <definedName name="인쇄01">#REF!</definedName>
    <definedName name="인수자안" localSheetId="6">#REF!</definedName>
    <definedName name="인수자안" localSheetId="8">#REF!</definedName>
    <definedName name="인수자안" localSheetId="7">#REF!</definedName>
    <definedName name="인수자안">#REF!</definedName>
    <definedName name="인천킴스" localSheetId="6">#REF!</definedName>
    <definedName name="인천킴스" localSheetId="8">#REF!</definedName>
    <definedName name="인천킴스" localSheetId="7">#REF!</definedName>
    <definedName name="인천킴스">#REF!</definedName>
    <definedName name="인테리어" localSheetId="6">#REF!</definedName>
    <definedName name="인테리어" localSheetId="8">#REF!</definedName>
    <definedName name="인테리어" localSheetId="7">#REF!</definedName>
    <definedName name="인테리어">#REF!</definedName>
    <definedName name="일공구관급" localSheetId="6">#REF!</definedName>
    <definedName name="일공구관급" localSheetId="8">#REF!</definedName>
    <definedName name="일공구관급" localSheetId="7">#REF!</definedName>
    <definedName name="일공구관급">#REF!</definedName>
    <definedName name="일공구직영비" localSheetId="6">#REF!</definedName>
    <definedName name="일공구직영비" localSheetId="8">#REF!</definedName>
    <definedName name="일공구직영비" localSheetId="7">#REF!</definedName>
    <definedName name="일공구직영비">#REF!</definedName>
    <definedName name="일대1" localSheetId="6">#REF!</definedName>
    <definedName name="일대1" localSheetId="8">#REF!</definedName>
    <definedName name="일대1" localSheetId="7">#REF!</definedName>
    <definedName name="일대1">#REF!</definedName>
    <definedName name="일반" localSheetId="6">#REF!</definedName>
    <definedName name="일반" localSheetId="8">#REF!</definedName>
    <definedName name="일반" localSheetId="7">#REF!</definedName>
    <definedName name="일반">#REF!</definedName>
    <definedName name="一般管理費" localSheetId="6">#REF!</definedName>
    <definedName name="一般管理費" localSheetId="8">#REF!</definedName>
    <definedName name="一般管理費" localSheetId="7">#REF!</definedName>
    <definedName name="一般管理費">#REF!</definedName>
    <definedName name="일산점" localSheetId="6">#REF!</definedName>
    <definedName name="일산점" localSheetId="8">#REF!</definedName>
    <definedName name="일산점" localSheetId="7">#REF!</definedName>
    <definedName name="일산점">#REF!</definedName>
    <definedName name="일산푸드몰" localSheetId="6">#REF!</definedName>
    <definedName name="일산푸드몰" localSheetId="8">#REF!</definedName>
    <definedName name="일산푸드몰" localSheetId="7">#REF!</definedName>
    <definedName name="일산푸드몰">#REF!</definedName>
    <definedName name="일위" localSheetId="6">#REF!</definedName>
    <definedName name="일위" localSheetId="8">#REF!</definedName>
    <definedName name="일위" localSheetId="7">#REF!</definedName>
    <definedName name="일위">#REF!</definedName>
    <definedName name="일위1" localSheetId="6">#REF!</definedName>
    <definedName name="일위1" localSheetId="8">#REF!</definedName>
    <definedName name="일위1" localSheetId="7">#REF!</definedName>
    <definedName name="일위1">#REF!</definedName>
    <definedName name="일위대가" localSheetId="6" hidden="1">#REF!</definedName>
    <definedName name="일위대가" localSheetId="8" hidden="1">#REF!</definedName>
    <definedName name="일위대가" localSheetId="7" hidden="1">#REF!</definedName>
    <definedName name="일위대가" hidden="1">#REF!</definedName>
    <definedName name="일위대가1" localSheetId="6">#REF!</definedName>
    <definedName name="일위대가1" localSheetId="8">#REF!</definedName>
    <definedName name="일위대가1" localSheetId="7">#REF!</definedName>
    <definedName name="일위대가1">#REF!</definedName>
    <definedName name="일위수량" localSheetId="6">#REF!</definedName>
    <definedName name="일위수량" localSheetId="8">#REF!</definedName>
    <definedName name="일위수량" localSheetId="7">#REF!</definedName>
    <definedName name="일위수량">#REF!</definedName>
    <definedName name="일위합" localSheetId="6">#REF!</definedName>
    <definedName name="일위합" localSheetId="8">#REF!</definedName>
    <definedName name="일위합" localSheetId="7">#REF!</definedName>
    <definedName name="일위합">#REF!</definedName>
    <definedName name="일위호표" localSheetId="6">#REF!</definedName>
    <definedName name="일위호표" localSheetId="8">#REF!</definedName>
    <definedName name="일위호표" localSheetId="7">#REF!</definedName>
    <definedName name="일위호표">#REF!</definedName>
    <definedName name="일의01" localSheetId="6">#REF!</definedName>
    <definedName name="일의01" localSheetId="8">#REF!</definedName>
    <definedName name="일의01" localSheetId="7">#REF!</definedName>
    <definedName name="일의01">#REF!</definedName>
    <definedName name="임" localSheetId="6">#REF!</definedName>
    <definedName name="임" localSheetId="8">#REF!</definedName>
    <definedName name="임" localSheetId="7">#REF!</definedName>
    <definedName name="임">#REF!</definedName>
    <definedName name="임대" localSheetId="6">#REF!</definedName>
    <definedName name="임대" localSheetId="8">#REF!</definedName>
    <definedName name="임대" localSheetId="7">#REF!</definedName>
    <definedName name="임대">#REF!</definedName>
    <definedName name="ㅈ56ㅕ" hidden="1">{"'용역비'!$A$4:$C$8"}</definedName>
    <definedName name="ㅈㄳ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ㄷㄱㄷㄱㄷ" hidden="1">{"'용역비'!$A$4:$C$8"}</definedName>
    <definedName name="ㅈㅇ" hidden="1">{"'용역비'!$A$4:$C$8"}</definedName>
    <definedName name="ㅈㅈ" localSheetId="6">#REF!</definedName>
    <definedName name="ㅈㅈ" localSheetId="8">#REF!</definedName>
    <definedName name="ㅈㅈ" localSheetId="7">#REF!</definedName>
    <definedName name="ㅈㅈ">#REF!</definedName>
    <definedName name="ㅈㅈㅈ" hidden="1">{"'용역비'!$A$4:$C$8"}</definedName>
    <definedName name="ㅈㅈㅈㅈㅈㅈ" hidden="1">{"'용역비'!$A$4:$C$8"}</definedName>
    <definedName name="자본금" hidden="1">{#N/A,#N/A,FALSE,"Aging Summary";#N/A,#N/A,FALSE,"Ratio Analysis";#N/A,#N/A,FALSE,"Test 120 Day Accts";#N/A,#N/A,FALSE,"Tickmarks"}</definedName>
    <definedName name="자산" localSheetId="6">#REF!</definedName>
    <definedName name="자산" localSheetId="8">#REF!</definedName>
    <definedName name="자산" localSheetId="7">#REF!</definedName>
    <definedName name="자산">#REF!</definedName>
    <definedName name="자재단가" localSheetId="6">#REF!</definedName>
    <definedName name="자재단가" localSheetId="8">#REF!</definedName>
    <definedName name="자재단가" localSheetId="7">#REF!</definedName>
    <definedName name="자재단가">#REF!</definedName>
    <definedName name="자재비" localSheetId="6">#REF!</definedName>
    <definedName name="자재비" localSheetId="8">#REF!</definedName>
    <definedName name="자재비" localSheetId="7">#REF!</definedName>
    <definedName name="자재비">#REF!</definedName>
    <definedName name="잔여배분" localSheetId="6">#REF!</definedName>
    <definedName name="잔여배분" localSheetId="8">#REF!</definedName>
    <definedName name="잔여배분" localSheetId="7">#REF!</definedName>
    <definedName name="잔여배분">#REF!</definedName>
    <definedName name="잔여배분2" localSheetId="6">#REF!</definedName>
    <definedName name="잔여배분2" localSheetId="8">#REF!</definedName>
    <definedName name="잔여배분2" localSheetId="7">#REF!</definedName>
    <definedName name="잔여배분2">#REF!</definedName>
    <definedName name="잔여배분3" localSheetId="6">#REF!</definedName>
    <definedName name="잔여배분3" localSheetId="8">#REF!</definedName>
    <definedName name="잔여배분3" localSheetId="7">#REF!</definedName>
    <definedName name="잔여배분3">#REF!</definedName>
    <definedName name="잔여배분4" localSheetId="6">#REF!</definedName>
    <definedName name="잔여배분4" localSheetId="8">#REF!</definedName>
    <definedName name="잔여배분4" localSheetId="7">#REF!</definedName>
    <definedName name="잔여배분4">#REF!</definedName>
    <definedName name="장부가액" localSheetId="6">#REF!</definedName>
    <definedName name="장부가액" localSheetId="8">#REF!</definedName>
    <definedName name="장부가액" localSheetId="7">#REF!</definedName>
    <definedName name="장부가액">#REF!</definedName>
    <definedName name="장부가액합계" localSheetId="6">#REF!</definedName>
    <definedName name="장부가액합계" localSheetId="8">#REF!</definedName>
    <definedName name="장부가액합계" localSheetId="7">#REF!</definedName>
    <definedName name="장부가액합계">#REF!</definedName>
    <definedName name="재" localSheetId="6">#REF!</definedName>
    <definedName name="재" localSheetId="8">#REF!</definedName>
    <definedName name="재" localSheetId="7">#REF!</definedName>
    <definedName name="재">#REF!</definedName>
    <definedName name="재료" localSheetId="6">#REF!</definedName>
    <definedName name="재료" localSheetId="8">#REF!</definedName>
    <definedName name="재료" localSheetId="7">#REF!</definedName>
    <definedName name="재료">#REF!</definedName>
    <definedName name="재료비" localSheetId="6">#REF!</definedName>
    <definedName name="재료비" localSheetId="8">#REF!</definedName>
    <definedName name="재료비" localSheetId="7">#REF!</definedName>
    <definedName name="재료비">#REF!</definedName>
    <definedName name="材料費" localSheetId="6">#REF!</definedName>
    <definedName name="材料費" localSheetId="8">#REF!</definedName>
    <definedName name="材料費" localSheetId="7">#REF!</definedName>
    <definedName name="材料費">#REF!</definedName>
    <definedName name="저장품" localSheetId="6">#REF!</definedName>
    <definedName name="저장품" localSheetId="8">#REF!</definedName>
    <definedName name="저장품" localSheetId="7">#REF!</definedName>
    <definedName name="저장품">#REF!</definedName>
    <definedName name="적용" localSheetId="6">#REF!</definedName>
    <definedName name="적용" localSheetId="8">#REF!</definedName>
    <definedName name="적용" localSheetId="7">#REF!</definedName>
    <definedName name="적용">#REF!</definedName>
    <definedName name="적용1" localSheetId="6">#REF!</definedName>
    <definedName name="적용1" localSheetId="8">#REF!</definedName>
    <definedName name="적용1" localSheetId="7">#REF!</definedName>
    <definedName name="적용1">#REF!</definedName>
    <definedName name="전기" localSheetId="6">#REF!</definedName>
    <definedName name="전기" localSheetId="8">#REF!</definedName>
    <definedName name="전기" localSheetId="7">#REF!</definedName>
    <definedName name="전기">#REF!</definedName>
    <definedName name="전시" hidden="1">{"'용역비'!$A$4:$C$8"}</definedName>
    <definedName name="전시시설물" hidden="1">{"'용역비'!$A$4:$C$8"}</definedName>
    <definedName name="전시총집계" localSheetId="6">#REF!</definedName>
    <definedName name="전시총집계" localSheetId="8">#REF!</definedName>
    <definedName name="전시총집계" localSheetId="7">#REF!</definedName>
    <definedName name="전시총집계">#REF!</definedName>
    <definedName name="전입액" localSheetId="6">#REF!</definedName>
    <definedName name="전입액" localSheetId="8">#REF!</definedName>
    <definedName name="전입액" localSheetId="7">#REF!</definedName>
    <definedName name="전입액">#REF!</definedName>
    <definedName name="점__명" localSheetId="6">#REF!</definedName>
    <definedName name="점__명" localSheetId="8">#REF!</definedName>
    <definedName name="점__명" localSheetId="7">#REF!</definedName>
    <definedName name="점__명">#REF!</definedName>
    <definedName name="정리채권미지급금" localSheetId="6">#REF!</definedName>
    <definedName name="정리채권미지급금" localSheetId="8">#REF!</definedName>
    <definedName name="정리채권미지급금" localSheetId="7">#REF!</definedName>
    <definedName name="정리채권미지급금">#REF!</definedName>
    <definedName name="제목" localSheetId="6">#REF!</definedName>
    <definedName name="제목" localSheetId="8">#REF!</definedName>
    <definedName name="제목" localSheetId="7">#REF!</definedName>
    <definedName name="제목">#REF!</definedName>
    <definedName name="제수추가" hidden="1">{"'용역비'!$A$4:$C$8"}</definedName>
    <definedName name="제작비" localSheetId="6">#REF!</definedName>
    <definedName name="제작비" localSheetId="8">#REF!</definedName>
    <definedName name="제작비" localSheetId="7">#REF!</definedName>
    <definedName name="제작비">#REF!</definedName>
    <definedName name="조직현황1" localSheetId="6">BLCH</definedName>
    <definedName name="조직현황1" localSheetId="8">BLCH</definedName>
    <definedName name="조직현황1" localSheetId="7">BLCH</definedName>
    <definedName name="조직현황1">BLCH</definedName>
    <definedName name="주부신수익권증서_400" localSheetId="6">#REF!</definedName>
    <definedName name="주부신수익권증서_400" localSheetId="8">#REF!</definedName>
    <definedName name="주부신수익권증서_400" localSheetId="7">#REF!</definedName>
    <definedName name="주부신수익권증서_400">#REF!</definedName>
    <definedName name="주주명부" localSheetId="6">#REF!</definedName>
    <definedName name="주주명부" localSheetId="8">#REF!</definedName>
    <definedName name="주주명부" localSheetId="7">#REF!</definedName>
    <definedName name="주주명부">#REF!</definedName>
    <definedName name="중분류" localSheetId="6">CHOOSE(MATCH([4]을지!$B6,[4]자료!$B$1:$L$1,0),[4]자료!$B$2:$B$4)</definedName>
    <definedName name="중분류" localSheetId="2">CHOOSE(MATCH([4]을지!$B6,[4]자료!$B$1:$L$1,0),[4]자료!$B$2:$B$4)</definedName>
    <definedName name="중분류">CHOOSE(MATCH([3]인테리어!$B6,[3]자료!$B$1:$L$1,0),[3]자료!$B$2:$B$4)</definedName>
    <definedName name="중분류01" localSheetId="6">OFFSET([4]자료!$B$2,0,MATCH([4]을지!#REF!,[4]자료!$B$1:$O$1,0)-1,COUNTA(OFFSET([4]자료!$B$1:$B$15,0,MATCH([4]을지!#REF!,[4]자료!$B$1:$O$1,0)-1))-1,1)</definedName>
    <definedName name="중분류01" localSheetId="2">OFFSET([4]자료!$B$2,0,MATCH([4]을지!#REF!,[4]자료!$B$1:$O$1,0)-1,COUNTA(OFFSET([4]자료!$B$1:$B$15,0,MATCH([4]을지!#REF!,[4]자료!$B$1:$O$1,0)-1))-1,1)</definedName>
    <definedName name="중분류01">OFFSET([3]자료!$B$2,0,MATCH([3]인테리어!$C$28,[3]자료!$B$1:$O$1,0)-1,COUNTA(OFFSET([3]자료!$B$1:$B$15,0,MATCH([3]인테리어!$C$28,[3]자료!$B$1:$O$1,0)-1))-1,1)</definedName>
    <definedName name="중분류02" localSheetId="6">OFFSET([4]자료!$B$2,0,MATCH([4]을지!#REF!,[4]자료!$B$1:$O$1,0)-1,COUNTA(OFFSET([4]자료!$B$1:$B$15,0,MATCH([4]을지!#REF!,[4]자료!$B$1:$O$1,0)-1))-1,1)</definedName>
    <definedName name="중분류02" localSheetId="2">OFFSET([4]자료!$B$2,0,MATCH([4]을지!#REF!,[4]자료!$B$1:$O$1,0)-1,COUNTA(OFFSET([4]자료!$B$1:$B$15,0,MATCH([4]을지!#REF!,[4]자료!$B$1:$O$1,0)-1))-1,1)</definedName>
    <definedName name="중분류02">OFFSET([3]자료!$B$2,0,MATCH([3]인테리어!$C$68,[3]자료!$B$1:$O$1,0)-1,COUNTA(OFFSET([3]자료!$B$1:$B$15,0,MATCH([3]인테리어!$C$68,[3]자료!$B$1:$O$1,0)-1))-1,1)</definedName>
    <definedName name="중분류03" localSheetId="6">OFFSET([4]자료!$B$2,0,MATCH([4]을지!#REF!,[4]자료!$B$1:$O$1,0)-1,COUNTA(OFFSET([4]자료!$B$1:$B$15,0,MATCH([4]을지!#REF!,[4]자료!$B$1:$O$1,0)-1))-1,1)</definedName>
    <definedName name="중분류03" localSheetId="2">OFFSET([4]자료!$B$2,0,MATCH([4]을지!#REF!,[4]자료!$B$1:$O$1,0)-1,COUNTA(OFFSET([4]자료!$B$1:$B$15,0,MATCH([4]을지!#REF!,[4]자료!$B$1:$O$1,0)-1))-1,1)</definedName>
    <definedName name="중분류03" localSheetId="8">OFFSET([3]자료!$B$2,0,MATCH([3]인테리어!#REF!,[3]자료!$B$1:$O$1,0)-1,COUNTA(OFFSET([3]자료!$B$1:$B$15,0,MATCH([3]인테리어!#REF!,[3]자료!$B$1:$O$1,0)-1))-1,1)</definedName>
    <definedName name="중분류03" localSheetId="7">OFFSET([3]자료!$B$2,0,MATCH([3]인테리어!#REF!,[3]자료!$B$1:$O$1,0)-1,COUNTA(OFFSET([3]자료!$B$1:$B$15,0,MATCH([3]인테리어!#REF!,[3]자료!$B$1:$O$1,0)-1))-1,1)</definedName>
    <definedName name="중분류03">OFFSET([3]자료!$B$2,0,MATCH([3]인테리어!#REF!,[3]자료!$B$1:$O$1,0)-1,COUNTA(OFFSET([3]자료!$B$1:$B$15,0,MATCH([3]인테리어!#REF!,[3]자료!$B$1:$O$1,0)-1))-1,1)</definedName>
    <definedName name="중분류04" localSheetId="6">OFFSET([4]자료!$B$2,0,MATCH([4]을지!#REF!,[4]자료!$B$1:$O$1,0)-1,COUNTA(OFFSET([4]자료!$B$1:$B$15,0,MATCH([4]을지!#REF!,[4]자료!$B$1:$O$1,0)-1))-1,1)</definedName>
    <definedName name="중분류04" localSheetId="2">OFFSET([4]자료!$B$2,0,MATCH([4]을지!#REF!,[4]자료!$B$1:$O$1,0)-1,COUNTA(OFFSET([4]자료!$B$1:$B$15,0,MATCH([4]을지!#REF!,[4]자료!$B$1:$O$1,0)-1))-1,1)</definedName>
    <definedName name="중분류04" localSheetId="8">OFFSET([3]자료!$B$2,0,MATCH([3]인테리어!#REF!,[3]자료!$B$1:$O$1,0)-1,COUNTA(OFFSET([3]자료!$B$1:$B$15,0,MATCH([3]인테리어!#REF!,[3]자료!$B$1:$O$1,0)-1))-1,1)</definedName>
    <definedName name="중분류04" localSheetId="7">OFFSET([3]자료!$B$2,0,MATCH([3]인테리어!#REF!,[3]자료!$B$1:$O$1,0)-1,COUNTA(OFFSET([3]자료!$B$1:$B$15,0,MATCH([3]인테리어!#REF!,[3]자료!$B$1:$O$1,0)-1))-1,1)</definedName>
    <definedName name="중분류04">OFFSET([3]자료!$B$2,0,MATCH([3]인테리어!#REF!,[3]자료!$B$1:$O$1,0)-1,COUNTA(OFFSET([3]자료!$B$1:$B$15,0,MATCH([3]인테리어!#REF!,[3]자료!$B$1:$O$1,0)-1))-1,1)</definedName>
    <definedName name="중분류05" localSheetId="6">OFFSET([4]자료!$B$2,0,MATCH([4]을지!#REF!,[4]자료!$B$1:$O$1,0)-1,COUNTA(OFFSET([4]자료!$B$1:$B$15,0,MATCH([4]을지!#REF!,[4]자료!$B$1:$O$1,0)-1))-1,1)</definedName>
    <definedName name="중분류05" localSheetId="2">OFFSET([4]자료!$B$2,0,MATCH([4]을지!#REF!,[4]자료!$B$1:$O$1,0)-1,COUNTA(OFFSET([4]자료!$B$1:$B$15,0,MATCH([4]을지!#REF!,[4]자료!$B$1:$O$1,0)-1))-1,1)</definedName>
    <definedName name="중분류05" localSheetId="8">OFFSET([3]자료!$B$2,0,MATCH([3]인테리어!#REF!,[3]자료!$B$1:$O$1,0)-1,COUNTA(OFFSET([3]자료!$B$1:$B$15,0,MATCH([3]인테리어!#REF!,[3]자료!$B$1:$O$1,0)-1))-1,1)</definedName>
    <definedName name="중분류05" localSheetId="7">OFFSET([3]자료!$B$2,0,MATCH([3]인테리어!#REF!,[3]자료!$B$1:$O$1,0)-1,COUNTA(OFFSET([3]자료!$B$1:$B$15,0,MATCH([3]인테리어!#REF!,[3]자료!$B$1:$O$1,0)-1))-1,1)</definedName>
    <definedName name="중분류05">OFFSET([3]자료!$B$2,0,MATCH([3]인테리어!#REF!,[3]자료!$B$1:$O$1,0)-1,COUNTA(OFFSET([3]자료!$B$1:$B$15,0,MATCH([3]인테리어!#REF!,[3]자료!$B$1:$O$1,0)-1))-1,1)</definedName>
    <definedName name="중분류06" localSheetId="6">OFFSET([4]자료!$B$2,0,MATCH([4]을지!#REF!,[4]자료!$B$1:$O$1,0)-1,COUNTA(OFFSET([4]자료!$B$1:$B$15,0,MATCH([4]을지!#REF!,[4]자료!$B$1:$O$1,0)-1))-1,1)</definedName>
    <definedName name="중분류06" localSheetId="2">OFFSET([4]자료!$B$2,0,MATCH([4]을지!#REF!,[4]자료!$B$1:$O$1,0)-1,COUNTA(OFFSET([4]자료!$B$1:$B$15,0,MATCH([4]을지!#REF!,[4]자료!$B$1:$O$1,0)-1))-1,1)</definedName>
    <definedName name="중분류06">OFFSET([3]자료!$B$2,0,MATCH([3]인테리어!$C$301,[3]자료!$B$1:$O$1,0)-1,COUNTA(OFFSET([3]자료!$B$1:$B$15,0,MATCH([3]인테리어!$C$301,[3]자료!$B$1:$O$1,0)-1))-1,1)</definedName>
    <definedName name="중분류07" localSheetId="6">OFFSET([2]자료!$B$2,0,MATCH([2]을지!$C$137,[2]자료!$B$1:$O$1,0)-1,COUNTA(OFFSET([2]자료!$B$1:$B$15,0,MATCH([2]을지!$C$137,[2]자료!$B$1:$O$1,0)-1))-1,1)</definedName>
    <definedName name="중분류07" localSheetId="2">OFFSET([2]자료!$B$2,0,MATCH([2]을지!$C$137,[2]자료!$B$1:$O$1,0)-1,COUNTA(OFFSET([2]자료!$B$1:$B$15,0,MATCH([2]을지!$C$137,[2]자료!$B$1:$O$1,0)-1))-1,1)</definedName>
    <definedName name="중분류07" localSheetId="8">OFFSET([3]자료!$B$2,0,MATCH([3]인테리어!#REF!,[3]자료!$B$1:$O$1,0)-1,COUNTA(OFFSET([3]자료!$B$1:$B$15,0,MATCH([3]인테리어!#REF!,[3]자료!$B$1:$O$1,0)-1))-1,1)</definedName>
    <definedName name="중분류07" localSheetId="7">OFFSET([3]자료!$B$2,0,MATCH([3]인테리어!#REF!,[3]자료!$B$1:$O$1,0)-1,COUNTA(OFFSET([3]자료!$B$1:$B$15,0,MATCH([3]인테리어!#REF!,[3]자료!$B$1:$O$1,0)-1))-1,1)</definedName>
    <definedName name="중분류07">OFFSET([3]자료!$B$2,0,MATCH([3]인테리어!#REF!,[3]자료!$B$1:$O$1,0)-1,COUNTA(OFFSET([3]자료!$B$1:$B$15,0,MATCH([3]인테리어!#REF!,[3]자료!$B$1:$O$1,0)-1))-1,1)</definedName>
    <definedName name="중분류08" localSheetId="6">OFFSET([2]자료!$B$2,0,MATCH([2]을지!#REF!,[2]자료!$B$1:$O$1,0)-1,COUNTA(OFFSET([2]자료!$B$1:$B$15,0,MATCH([2]을지!#REF!,[2]자료!$B$1:$O$1,0)-1))-1,1)</definedName>
    <definedName name="중분류08" localSheetId="2">OFFSET([2]자료!$B$2,0,MATCH([2]을지!#REF!,[2]자료!$B$1:$O$1,0)-1,COUNTA(OFFSET([2]자료!$B$1:$B$15,0,MATCH([2]을지!#REF!,[2]자료!$B$1:$O$1,0)-1))-1,1)</definedName>
    <definedName name="중분류08" localSheetId="8">OFFSET([3]자료!$B$2,0,MATCH([3]인테리어!#REF!,[3]자료!$B$1:$O$1,0)-1,COUNTA(OFFSET([3]자료!$B$1:$B$15,0,MATCH([3]인테리어!#REF!,[3]자료!$B$1:$O$1,0)-1))-1,1)</definedName>
    <definedName name="중분류08" localSheetId="7">OFFSET([3]자료!$B$2,0,MATCH([3]인테리어!#REF!,[3]자료!$B$1:$O$1,0)-1,COUNTA(OFFSET([3]자료!$B$1:$B$15,0,MATCH([3]인테리어!#REF!,[3]자료!$B$1:$O$1,0)-1))-1,1)</definedName>
    <definedName name="중분류08">OFFSET([3]자료!$B$2,0,MATCH([3]인테리어!#REF!,[3]자료!$B$1:$O$1,0)-1,COUNTA(OFFSET([3]자료!$B$1:$B$15,0,MATCH([3]인테리어!#REF!,[3]자료!$B$1:$O$1,0)-1))-1,1)</definedName>
    <definedName name="중분류09" localSheetId="6">OFFSET([2]자료!$B$2,0,MATCH([2]을지!#REF!,[2]자료!$B$1:$O$1,0)-1,COUNTA(OFFSET([2]자료!$B$1:$B$15,0,MATCH([2]을지!#REF!,[2]자료!$B$1:$O$1,0)-1))-1,1)</definedName>
    <definedName name="중분류09" localSheetId="2">OFFSET([2]자료!$B$2,0,MATCH([2]을지!#REF!,[2]자료!$B$1:$O$1,0)-1,COUNTA(OFFSET([2]자료!$B$1:$B$15,0,MATCH([2]을지!#REF!,[2]자료!$B$1:$O$1,0)-1))-1,1)</definedName>
    <definedName name="중분류09" localSheetId="8">OFFSET([3]자료!$B$2,0,MATCH([3]인테리어!#REF!,[3]자료!$B$1:$O$1,0)-1,COUNTA(OFFSET([3]자료!$B$1:$B$15,0,MATCH([3]인테리어!#REF!,[3]자료!$B$1:$O$1,0)-1))-1,1)</definedName>
    <definedName name="중분류09" localSheetId="7">OFFSET([3]자료!$B$2,0,MATCH([3]인테리어!#REF!,[3]자료!$B$1:$O$1,0)-1,COUNTA(OFFSET([3]자료!$B$1:$B$15,0,MATCH([3]인테리어!#REF!,[3]자료!$B$1:$O$1,0)-1))-1,1)</definedName>
    <definedName name="중분류09">OFFSET([3]자료!$B$2,0,MATCH([3]인테리어!#REF!,[3]자료!$B$1:$O$1,0)-1,COUNTA(OFFSET([3]자료!$B$1:$B$15,0,MATCH([3]인테리어!#REF!,[3]자료!$B$1:$O$1,0)-1))-1,1)</definedName>
    <definedName name="지1" localSheetId="6">#REF!</definedName>
    <definedName name="지1" localSheetId="8">#REF!</definedName>
    <definedName name="지1" localSheetId="7">#REF!</definedName>
    <definedName name="지1">#REF!</definedName>
    <definedName name="지분법1" localSheetId="7">[1]!지분법1</definedName>
    <definedName name="지분법1">[1]!지분법1</definedName>
    <definedName name="직재" localSheetId="6">#REF!</definedName>
    <definedName name="직재" localSheetId="8">#REF!</definedName>
    <definedName name="직재" localSheetId="7">#REF!</definedName>
    <definedName name="직재">#REF!</definedName>
    <definedName name="직접노무비" localSheetId="6">#REF!</definedName>
    <definedName name="직접노무비" localSheetId="8">#REF!</definedName>
    <definedName name="직접노무비" localSheetId="7">#REF!</definedName>
    <definedName name="직접노무비">#REF!</definedName>
    <definedName name="直接人件費" localSheetId="6">#REF!</definedName>
    <definedName name="直接人件費" localSheetId="8">#REF!</definedName>
    <definedName name="直接人件費" localSheetId="7">#REF!</definedName>
    <definedName name="直接人件費">#REF!</definedName>
    <definedName name="직종" localSheetId="6">#REF!</definedName>
    <definedName name="직종" localSheetId="8">#REF!</definedName>
    <definedName name="직종" localSheetId="7">#REF!</definedName>
    <definedName name="직종">#REF!</definedName>
    <definedName name="ㅊ" localSheetId="7">[1]!ㅊ</definedName>
    <definedName name="ㅊ">[1]!ㅊ</definedName>
    <definedName name="ㅊ5" localSheetId="6">#REF!</definedName>
    <definedName name="ㅊ5" localSheetId="8">#REF!</definedName>
    <definedName name="ㅊ5" localSheetId="7">#REF!</definedName>
    <definedName name="ㅊ5">#REF!</definedName>
    <definedName name="ㅊ520" localSheetId="6">#REF!</definedName>
    <definedName name="ㅊ520" localSheetId="8">#REF!</definedName>
    <definedName name="ㅊ520" localSheetId="7">#REF!</definedName>
    <definedName name="ㅊ520">#REF!</definedName>
    <definedName name="채권자" localSheetId="6">#REF!</definedName>
    <definedName name="채권자" localSheetId="8">#REF!</definedName>
    <definedName name="채권자" localSheetId="7">#REF!</definedName>
    <definedName name="채권자">#REF!</definedName>
    <definedName name="채권자풀" localSheetId="6">#REF!</definedName>
    <definedName name="채권자풀" localSheetId="8">#REF!</definedName>
    <definedName name="채권자풀" localSheetId="7">#REF!</definedName>
    <definedName name="채권자풀">#REF!</definedName>
    <definedName name="채무" localSheetId="6">#REF!</definedName>
    <definedName name="채무" localSheetId="8">#REF!</definedName>
    <definedName name="채무" localSheetId="7">#REF!</definedName>
    <definedName name="채무">#REF!</definedName>
    <definedName name="처음" localSheetId="6">#REF!</definedName>
    <definedName name="처음" localSheetId="8">#REF!</definedName>
    <definedName name="처음" localSheetId="7">#REF!</definedName>
    <definedName name="처음">#REF!</definedName>
    <definedName name="천사" hidden="1">{"'용역비'!$A$4:$C$8"}</definedName>
    <definedName name="청마총괄" localSheetId="6">#REF!</definedName>
    <definedName name="청마총괄" localSheetId="8">#REF!</definedName>
    <definedName name="청마총괄" localSheetId="7">#REF!</definedName>
    <definedName name="청마총괄">#REF!</definedName>
    <definedName name="총괄표" localSheetId="6">#REF!</definedName>
    <definedName name="총괄표" localSheetId="8">#REF!</definedName>
    <definedName name="총괄표" localSheetId="7">#REF!</definedName>
    <definedName name="총괄표">#REF!</definedName>
    <definedName name="總原價" localSheetId="6">#REF!</definedName>
    <definedName name="總原價" localSheetId="8">#REF!</definedName>
    <definedName name="總原價" localSheetId="7">#REF!</definedName>
    <definedName name="總原價">#REF!</definedName>
    <definedName name="총집계" localSheetId="6">#REF!</definedName>
    <definedName name="총집계" localSheetId="8">#REF!</definedName>
    <definedName name="총집계" localSheetId="7">#REF!</definedName>
    <definedName name="총집계">#REF!</definedName>
    <definedName name="추가" localSheetId="7">[1]!추가</definedName>
    <definedName name="추가">[1]!추가</definedName>
    <definedName name="추계" localSheetId="6">#REF!</definedName>
    <definedName name="추계" localSheetId="8">#REF!</definedName>
    <definedName name="추계" localSheetId="7">#REF!</definedName>
    <definedName name="추계">#REF!</definedName>
    <definedName name="추계합계" localSheetId="6">#REF!</definedName>
    <definedName name="추계합계" localSheetId="8">#REF!</definedName>
    <definedName name="추계합계" localSheetId="7">#REF!</definedName>
    <definedName name="추계합계">#REF!</definedName>
    <definedName name="출" localSheetId="6">#REF!</definedName>
    <definedName name="출" localSheetId="8">#REF!</definedName>
    <definedName name="출" localSheetId="7">#REF!</definedName>
    <definedName name="출">#REF!</definedName>
    <definedName name="측구1" localSheetId="6">#REF!</definedName>
    <definedName name="측구1" localSheetId="8">#REF!</definedName>
    <definedName name="측구1" localSheetId="7">#REF!</definedName>
    <definedName name="측구1">#REF!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{#N/A,#N/A,FALSE,"Aging Summary";#N/A,#N/A,FALSE,"Ratio Analysis";#N/A,#N/A,FALSE,"Test 120 Day Accts";#N/A,#N/A,FALSE,"Tickmarks"}</definedName>
    <definedName name="ㅋㅌ" hidden="1">{"'용역비'!$A$4:$C$8"}</definedName>
    <definedName name="ㅌㅊ" localSheetId="6">#REF!</definedName>
    <definedName name="ㅌㅊ" localSheetId="8">#REF!</definedName>
    <definedName name="ㅌㅊ" localSheetId="7">#REF!</definedName>
    <definedName name="ㅌㅊ">#REF!</definedName>
    <definedName name="ㅌ처포" localSheetId="6">#REF!</definedName>
    <definedName name="ㅌ처포" localSheetId="8">#REF!</definedName>
    <definedName name="ㅌ처포" localSheetId="7">#REF!</definedName>
    <definedName name="ㅌ처포">#REF!</definedName>
    <definedName name="템플리트모듈1" localSheetId="6">BlankMacro1</definedName>
    <definedName name="템플리트모듈1" localSheetId="8">BlankMacro1</definedName>
    <definedName name="템플리트모듈1" localSheetId="7">BlankMacro1</definedName>
    <definedName name="템플리트모듈1">BlankMacro1</definedName>
    <definedName name="템플리트모듈2" localSheetId="6">BlankMacro1</definedName>
    <definedName name="템플리트모듈2" localSheetId="8">BlankMacro1</definedName>
    <definedName name="템플리트모듈2" localSheetId="7">BlankMacro1</definedName>
    <definedName name="템플리트모듈2">BlankMacro1</definedName>
    <definedName name="템플리트모듈3" localSheetId="6">BlankMacro1</definedName>
    <definedName name="템플리트모듈3" localSheetId="8">BlankMacro1</definedName>
    <definedName name="템플리트모듈3" localSheetId="7">BlankMacro1</definedName>
    <definedName name="템플리트모듈3">BlankMacro1</definedName>
    <definedName name="템플리트모듈4" localSheetId="6">BlankMacro1</definedName>
    <definedName name="템플리트모듈4" localSheetId="8">BlankMacro1</definedName>
    <definedName name="템플리트모듈4" localSheetId="7">BlankMacro1</definedName>
    <definedName name="템플리트모듈4">BlankMacro1</definedName>
    <definedName name="템플리트모듈5" localSheetId="6">BlankMacro1</definedName>
    <definedName name="템플리트모듈5" localSheetId="8">BlankMacro1</definedName>
    <definedName name="템플리트모듈5" localSheetId="7">BlankMacro1</definedName>
    <definedName name="템플리트모듈5">BlankMacro1</definedName>
    <definedName name="템플리트모듈6" localSheetId="6">BlankMacro1</definedName>
    <definedName name="템플리트모듈6" localSheetId="8">BlankMacro1</definedName>
    <definedName name="템플리트모듈6" localSheetId="7">BlankMacro1</definedName>
    <definedName name="템플리트모듈6">BlankMacro1</definedName>
    <definedName name="토공" localSheetId="6">#REF!</definedName>
    <definedName name="토공" localSheetId="8">#REF!</definedName>
    <definedName name="토공" localSheetId="7">#REF!</definedName>
    <definedName name="토공">#REF!</definedName>
    <definedName name="토목" localSheetId="6">#REF!</definedName>
    <definedName name="토목" localSheetId="8">#REF!</definedName>
    <definedName name="토목" localSheetId="7">#REF!</definedName>
    <definedName name="토목">#REF!</definedName>
    <definedName name="토지" localSheetId="6">#REF!</definedName>
    <definedName name="토지" localSheetId="8">#REF!</definedName>
    <definedName name="토지" localSheetId="7">#REF!</definedName>
    <definedName name="토지">#REF!</definedName>
    <definedName name="토지다" localSheetId="6">#REF!</definedName>
    <definedName name="토지다" localSheetId="8">#REF!</definedName>
    <definedName name="토지다" localSheetId="7">#REF!</definedName>
    <definedName name="토지다">#REF!</definedName>
    <definedName name="토지라니까" localSheetId="6">#REF!</definedName>
    <definedName name="토지라니까" localSheetId="8">#REF!</definedName>
    <definedName name="토지라니까" localSheetId="7">#REF!</definedName>
    <definedName name="토지라니까">#REF!</definedName>
    <definedName name="퇴직" localSheetId="6">#REF!</definedName>
    <definedName name="퇴직" localSheetId="8">#REF!</definedName>
    <definedName name="퇴직" localSheetId="7">#REF!</definedName>
    <definedName name="퇴직">#REF!</definedName>
    <definedName name="퇴직금추계액" localSheetId="6">#REF!</definedName>
    <definedName name="퇴직금추계액" localSheetId="8">#REF!</definedName>
    <definedName name="퇴직금추계액" localSheetId="7">#REF!</definedName>
    <definedName name="퇴직금추계액">#REF!</definedName>
    <definedName name="투자" localSheetId="6">#REF!</definedName>
    <definedName name="투자" localSheetId="8">#REF!</definedName>
    <definedName name="투자" localSheetId="7">#REF!</definedName>
    <definedName name="투자">#REF!</definedName>
    <definedName name="투자계획" localSheetId="6">#REF!</definedName>
    <definedName name="투자계획" localSheetId="8">#REF!</definedName>
    <definedName name="투자계획" localSheetId="7">#REF!</definedName>
    <definedName name="투자계획">#REF!</definedName>
    <definedName name="투자계획재" localSheetId="6">#REF!</definedName>
    <definedName name="투자계획재" localSheetId="8">#REF!</definedName>
    <definedName name="투자계획재" localSheetId="7">#REF!</definedName>
    <definedName name="투자계획재">#REF!</definedName>
    <definedName name="투자유가증권" localSheetId="7">[1]!투자유가증권</definedName>
    <definedName name="투자유가증권">[1]!투자유가증권</definedName>
    <definedName name="판1" localSheetId="6">#REF!</definedName>
    <definedName name="판1" localSheetId="8">#REF!</definedName>
    <definedName name="판1" localSheetId="7">#REF!</definedName>
    <definedName name="판1">#REF!</definedName>
    <definedName name="판군" localSheetId="6">#REF!</definedName>
    <definedName name="판군" localSheetId="8">#REF!</definedName>
    <definedName name="판군" localSheetId="7">#REF!</definedName>
    <definedName name="판군">#REF!</definedName>
    <definedName name="평촌킴스" localSheetId="6">#REF!</definedName>
    <definedName name="평촌킴스" localSheetId="8">#REF!</definedName>
    <definedName name="평촌킴스" localSheetId="7">#REF!</definedName>
    <definedName name="평촌킴스">#REF!</definedName>
    <definedName name="표" localSheetId="6">#REF!</definedName>
    <definedName name="표" localSheetId="8">#REF!</definedName>
    <definedName name="표" localSheetId="7">#REF!</definedName>
    <definedName name="표">#REF!</definedName>
    <definedName name="표3" localSheetId="6">#REF!</definedName>
    <definedName name="표3" localSheetId="8">#REF!</definedName>
    <definedName name="표3" localSheetId="7">#REF!</definedName>
    <definedName name="표3">#REF!</definedName>
    <definedName name="표종류" localSheetId="6">#REF!</definedName>
    <definedName name="표종류" localSheetId="8">#REF!</definedName>
    <definedName name="표종류" localSheetId="7">#REF!</definedName>
    <definedName name="표종류">#REF!</definedName>
    <definedName name="표지" localSheetId="6">#REF!</definedName>
    <definedName name="표지" localSheetId="8">#REF!</definedName>
    <definedName name="표지" localSheetId="7">#REF!</definedName>
    <definedName name="표지">#REF!</definedName>
    <definedName name="품명" localSheetId="6">#REF!</definedName>
    <definedName name="품명" localSheetId="8">#REF!</definedName>
    <definedName name="품명" localSheetId="7">#REF!</definedName>
    <definedName name="품명">#REF!</definedName>
    <definedName name="품목분류표" localSheetId="6">#REF!</definedName>
    <definedName name="품목분류표" localSheetId="8">#REF!</definedName>
    <definedName name="품목분류표" localSheetId="7">#REF!</definedName>
    <definedName name="품목분류표">#REF!</definedName>
    <definedName name="피자" localSheetId="6">#REF!</definedName>
    <definedName name="피자" localSheetId="8">#REF!</definedName>
    <definedName name="피자" localSheetId="7">#REF!</definedName>
    <definedName name="피자">#REF!</definedName>
    <definedName name="ㅎ10" localSheetId="6">#REF!</definedName>
    <definedName name="ㅎ10" localSheetId="8">#REF!</definedName>
    <definedName name="ㅎ10" localSheetId="7">#REF!</definedName>
    <definedName name="ㅎ10">#REF!</definedName>
    <definedName name="ㅎ314" localSheetId="6">#REF!</definedName>
    <definedName name="ㅎ314" localSheetId="8">#REF!</definedName>
    <definedName name="ㅎ314" localSheetId="7">#REF!</definedName>
    <definedName name="ㅎ314">#REF!</definedName>
    <definedName name="ㅎ략" localSheetId="6">#REF!</definedName>
    <definedName name="ㅎ략" localSheetId="8">#REF!</definedName>
    <definedName name="ㅎ략" localSheetId="7">#REF!</definedName>
    <definedName name="ㅎ략">#REF!</definedName>
    <definedName name="ㅎㅇ" hidden="1">{#N/A,#N/A,FALSE,"Aging Summary";#N/A,#N/A,FALSE,"Ratio Analysis";#N/A,#N/A,FALSE,"Test 120 Day Accts";#N/A,#N/A,FALSE,"Tickmarks"}</definedName>
    <definedName name="ㅎ오" hidden="1">{"'용역비'!$A$4:$C$8"}</definedName>
    <definedName name="ㅎㅎ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ㅎㅎ314" localSheetId="6">#REF!</definedName>
    <definedName name="ㅎㅎ314" localSheetId="8">#REF!</definedName>
    <definedName name="ㅎㅎ314" localSheetId="7">#REF!</definedName>
    <definedName name="ㅎㅎ314">#REF!</definedName>
    <definedName name="ㅎㅎㅎ" hidden="1">{"'용역비'!$A$4:$C$8"}</definedName>
    <definedName name="하도업체명">#N/A</definedName>
    <definedName name="혁신" localSheetId="6">#REF!</definedName>
    <definedName name="혁신" localSheetId="8">#REF!</definedName>
    <definedName name="혁신" localSheetId="7">#REF!</definedName>
    <definedName name="혁신">#REF!</definedName>
    <definedName name="현금등가물" hidden="1">{#N/A,#N/A,FALSE,"Aging Summary";#N/A,#N/A,FALSE,"Ratio Analysis";#N/A,#N/A,FALSE,"Test 120 Day Accts";#N/A,#N/A,FALSE,"Tickmarks"}</definedName>
    <definedName name="현금등가물및단기" hidden="1">{#N/A,#N/A,FALSE,"Aging Summary";#N/A,#N/A,FALSE,"Ratio Analysis";#N/A,#N/A,FALSE,"Test 120 Day Accts";#N/A,#N/A,FALSE,"Tickmarks"}</definedName>
    <definedName name="현금흐름" hidden="1">{#N/A,#N/A,FALSE,"Aging Summary";#N/A,#N/A,FALSE,"Ratio Analysis";#N/A,#N/A,FALSE,"Test 120 Day Accts";#N/A,#N/A,FALSE,"Tickmarks"}</definedName>
    <definedName name="현장" localSheetId="6">#REF!</definedName>
    <definedName name="현장" localSheetId="8">#REF!</definedName>
    <definedName name="현장" localSheetId="7">#REF!</definedName>
    <definedName name="현장">#REF!</definedName>
    <definedName name="현재가치" localSheetId="6">#REF!</definedName>
    <definedName name="현재가치" localSheetId="8">#REF!</definedName>
    <definedName name="현재가치" localSheetId="7">#REF!</definedName>
    <definedName name="현재가치">#REF!</definedName>
    <definedName name="현찰계약금">#N/A</definedName>
    <definedName name="형틀총금액" localSheetId="6">#REF!</definedName>
    <definedName name="형틀총금액" localSheetId="8">#REF!</definedName>
    <definedName name="형틀총금액" localSheetId="7">#REF!</definedName>
    <definedName name="형틀총금액">#REF!</definedName>
    <definedName name="호ㅓ" hidden="1">{"'용역비'!$A$4:$C$8"}</definedName>
    <definedName name="홍ㅇ호" hidden="1">{"'용역비'!$A$4:$C$8"}</definedName>
    <definedName name="환율" localSheetId="6">#REF!</definedName>
    <definedName name="환율" localSheetId="8">#REF!</definedName>
    <definedName name="환율" localSheetId="7">#REF!</definedName>
    <definedName name="환율">#REF!</definedName>
    <definedName name="ㅏㅇㄹ너ㅑ" localSheetId="6">#REF!</definedName>
    <definedName name="ㅏㅇㄹ너ㅑ" localSheetId="8">#REF!</definedName>
    <definedName name="ㅏㅇㄹ너ㅑ" localSheetId="7">#REF!</definedName>
    <definedName name="ㅏㅇㄹ너ㅑ">#REF!</definedName>
    <definedName name="ㅏ커" localSheetId="6">#REF!</definedName>
    <definedName name="ㅏ커" localSheetId="8">#REF!</definedName>
    <definedName name="ㅏ커" localSheetId="7">#REF!</definedName>
    <definedName name="ㅏ커">#REF!</definedName>
    <definedName name="ㅏㅏㅇ라너" localSheetId="6">#REF!</definedName>
    <definedName name="ㅏㅏㅇ라너" localSheetId="8">#REF!</definedName>
    <definedName name="ㅏㅏㅇ라너" localSheetId="7">#REF!</definedName>
    <definedName name="ㅏㅏㅇ라너">#REF!</definedName>
    <definedName name="ㅏㅓㅓ" localSheetId="6">#REF!</definedName>
    <definedName name="ㅏㅓㅓ" localSheetId="8">#REF!</definedName>
    <definedName name="ㅏㅓㅓ" localSheetId="7">#REF!</definedName>
    <definedName name="ㅏㅓㅓ">#REF!</definedName>
    <definedName name="ㅏㅣㅇ널" localSheetId="6">#REF!</definedName>
    <definedName name="ㅏㅣㅇ널" localSheetId="8">#REF!</definedName>
    <definedName name="ㅏㅣㅇ널" localSheetId="7">#REF!</definedName>
    <definedName name="ㅏㅣㅇ널">#REF!</definedName>
    <definedName name="ㅑ110" localSheetId="6">#REF!</definedName>
    <definedName name="ㅑ110" localSheetId="8">#REF!</definedName>
    <definedName name="ㅑ110" localSheetId="7">#REF!</definedName>
    <definedName name="ㅑ110">#REF!</definedName>
    <definedName name="ㅑ러ㅑ" localSheetId="6">#REF!</definedName>
    <definedName name="ㅑ러ㅑ" localSheetId="8">#REF!</definedName>
    <definedName name="ㅑ러ㅑ" localSheetId="7">#REF!</definedName>
    <definedName name="ㅑ러ㅑ">#REF!</definedName>
    <definedName name="ㅑㅑㅑ" hidden="1">{"'용역비'!$A$4:$C$8"}</definedName>
    <definedName name="ㅑㅑㅑㅑㅑ" hidden="1">{"'용역비'!$A$4:$C$8"}</definedName>
    <definedName name="ㅑㅑㅑㅑㅑㅑ" hidden="1">{"'용역비'!$A$4:$C$8"}</definedName>
    <definedName name="ㅑㅕㅕ" hidden="1">{"'용역비'!$A$4:$C$8"}</definedName>
    <definedName name="ㅓ" localSheetId="6">#REF!</definedName>
    <definedName name="ㅓ" localSheetId="8">#REF!</definedName>
    <definedName name="ㅓ" localSheetId="7">#REF!</definedName>
    <definedName name="ㅓ">#REF!</definedName>
    <definedName name="ㅓㅏㅏㅣ" localSheetId="6">BLCH</definedName>
    <definedName name="ㅓㅏㅏㅣ" localSheetId="8">BLCH</definedName>
    <definedName name="ㅓㅏㅏㅣ" localSheetId="7">BLCH</definedName>
    <definedName name="ㅓㅏㅏㅣ">BLCH</definedName>
    <definedName name="ㅓㅏㅓ" localSheetId="6">#REF!</definedName>
    <definedName name="ㅓㅏㅓ" localSheetId="8">#REF!</definedName>
    <definedName name="ㅓㅏㅓ" localSheetId="7">#REF!</definedName>
    <definedName name="ㅓㅏㅓ">#REF!</definedName>
    <definedName name="ㅓㅓ" localSheetId="6">#REF!</definedName>
    <definedName name="ㅓㅓ" localSheetId="8">#REF!</definedName>
    <definedName name="ㅓㅓ" localSheetId="7">#REF!</definedName>
    <definedName name="ㅓㅓ">#REF!</definedName>
    <definedName name="ㅓㅓㅓ" localSheetId="6">#REF!</definedName>
    <definedName name="ㅓㅓㅓ" localSheetId="8">#REF!</definedName>
    <definedName name="ㅓㅓㅓ" localSheetId="7">#REF!</definedName>
    <definedName name="ㅓㅓㅓ">#REF!</definedName>
    <definedName name="ㅔㅣ" hidden="1">{"'용역비'!$A$4:$C$8"}</definedName>
    <definedName name="ㅗㄹ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ㅛ" hidden="1">{"'용역비'!$A$4:$C$8"}</definedName>
    <definedName name="ㅛㅛ" hidden="1">{"'용역비'!$A$4:$C$8"}</definedName>
    <definedName name="ㅛㅛㅛ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ㅜㅊ426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ㅝㅗ" localSheetId="6">#REF!</definedName>
    <definedName name="ㅝㅗ" localSheetId="8">#REF!</definedName>
    <definedName name="ㅝㅗ" localSheetId="7">#REF!</definedName>
    <definedName name="ㅝㅗ">#REF!</definedName>
    <definedName name="ㅠㄱ" hidden="1">{"'용역비'!$A$4:$C$8"}</definedName>
    <definedName name="ㅠㅠㅠㅠㅠ" hidden="1">{#N/A,#N/A,FALSE,"2~8번"}</definedName>
    <definedName name="ㅡㅡ" localSheetId="6">#REF!</definedName>
    <definedName name="ㅡㅡ" localSheetId="8">#REF!</definedName>
    <definedName name="ㅡㅡ" localSheetId="7">#REF!</definedName>
    <definedName name="ㅡㅡ">#REF!</definedName>
    <definedName name="ㅣㅣ" localSheetId="6">#REF!</definedName>
    <definedName name="ㅣㅣ" localSheetId="8">#REF!</definedName>
    <definedName name="ㅣㅣ" localSheetId="7">#REF!</definedName>
    <definedName name="ㅣㅣ">#REF!</definedName>
    <definedName name="ㅣㅣㅣ" hidden="1">25</definedName>
  </definedNames>
  <calcPr calcId="124519"/>
</workbook>
</file>

<file path=xl/calcChain.xml><?xml version="1.0" encoding="utf-8"?>
<calcChain xmlns="http://schemas.openxmlformats.org/spreadsheetml/2006/main">
  <c r="G17" i="62"/>
  <c r="G18"/>
  <c r="G19"/>
  <c r="G20"/>
  <c r="G21"/>
  <c r="I99"/>
  <c r="I100"/>
  <c r="I101"/>
  <c r="I102"/>
  <c r="I103"/>
  <c r="G94"/>
  <c r="I20"/>
  <c r="I19"/>
  <c r="B14" i="67"/>
  <c r="B13"/>
  <c r="B12"/>
  <c r="B11"/>
  <c r="B10"/>
  <c r="B9"/>
  <c r="B8"/>
  <c r="B7"/>
  <c r="B6"/>
  <c r="B5"/>
  <c r="B4"/>
  <c r="A14"/>
  <c r="A13"/>
  <c r="A12"/>
  <c r="A11"/>
  <c r="A10"/>
  <c r="A9"/>
  <c r="A8"/>
  <c r="A7"/>
  <c r="A6"/>
  <c r="A5"/>
  <c r="A4"/>
  <c r="K340"/>
  <c r="K338"/>
  <c r="K337"/>
  <c r="K336"/>
  <c r="K335"/>
  <c r="K334"/>
  <c r="K333"/>
  <c r="K332"/>
  <c r="K331"/>
  <c r="K330"/>
  <c r="K329"/>
  <c r="K328"/>
  <c r="K326"/>
  <c r="K325"/>
  <c r="K324"/>
  <c r="K323"/>
  <c r="K322"/>
  <c r="K342"/>
  <c r="K319"/>
  <c r="E28" i="17"/>
  <c r="E14"/>
  <c r="J101" i="62"/>
  <c r="K101" s="1"/>
  <c r="I52"/>
  <c r="I98"/>
  <c r="I89"/>
  <c r="I39"/>
  <c r="I38"/>
  <c r="I25"/>
  <c r="G10"/>
  <c r="C2" i="1"/>
  <c r="B9" i="42"/>
  <c r="J344" i="18"/>
  <c r="K344" s="1"/>
  <c r="H344"/>
  <c r="I344" s="1"/>
  <c r="J343"/>
  <c r="K343" s="1"/>
  <c r="M343" s="1"/>
  <c r="H343"/>
  <c r="I343"/>
  <c r="J342"/>
  <c r="H342"/>
  <c r="L342" s="1"/>
  <c r="J341"/>
  <c r="K341" s="1"/>
  <c r="H341"/>
  <c r="J340"/>
  <c r="K340"/>
  <c r="H340"/>
  <c r="J339"/>
  <c r="H339"/>
  <c r="L339" s="1"/>
  <c r="J338"/>
  <c r="K338"/>
  <c r="H338"/>
  <c r="I338"/>
  <c r="M338" s="1"/>
  <c r="J337"/>
  <c r="K337" s="1"/>
  <c r="H337"/>
  <c r="I337" s="1"/>
  <c r="J336"/>
  <c r="K336"/>
  <c r="H336"/>
  <c r="I336"/>
  <c r="M336" s="1"/>
  <c r="J335"/>
  <c r="K335" s="1"/>
  <c r="H335"/>
  <c r="I335" s="1"/>
  <c r="J334"/>
  <c r="K334" s="1"/>
  <c r="H334"/>
  <c r="I334" s="1"/>
  <c r="M334" s="1"/>
  <c r="J333"/>
  <c r="K333"/>
  <c r="H333"/>
  <c r="L333"/>
  <c r="J332"/>
  <c r="K332"/>
  <c r="H332"/>
  <c r="I332"/>
  <c r="J331"/>
  <c r="K331"/>
  <c r="H331"/>
  <c r="I331" s="1"/>
  <c r="M331" s="1"/>
  <c r="J330"/>
  <c r="H330"/>
  <c r="I330"/>
  <c r="J329"/>
  <c r="K329"/>
  <c r="H329"/>
  <c r="L329"/>
  <c r="J328"/>
  <c r="L328"/>
  <c r="H328"/>
  <c r="J327"/>
  <c r="K327" s="1"/>
  <c r="H327"/>
  <c r="I327" s="1"/>
  <c r="O259"/>
  <c r="H259" s="1"/>
  <c r="I259" s="1"/>
  <c r="M259" s="1"/>
  <c r="J259"/>
  <c r="K259" s="1"/>
  <c r="A5" i="63"/>
  <c r="A4"/>
  <c r="A3"/>
  <c r="K414" i="62"/>
  <c r="K413"/>
  <c r="K412"/>
  <c r="K411"/>
  <c r="K410"/>
  <c r="K409"/>
  <c r="K408"/>
  <c r="K407"/>
  <c r="K406"/>
  <c r="K405"/>
  <c r="K404"/>
  <c r="K402"/>
  <c r="K401"/>
  <c r="K400"/>
  <c r="K398"/>
  <c r="K418" s="1"/>
  <c r="J212" i="18"/>
  <c r="K212"/>
  <c r="H212"/>
  <c r="I212" s="1"/>
  <c r="H311"/>
  <c r="I311" s="1"/>
  <c r="J311"/>
  <c r="H312"/>
  <c r="J312"/>
  <c r="K312"/>
  <c r="J313"/>
  <c r="K313"/>
  <c r="J314"/>
  <c r="K314" s="1"/>
  <c r="K305"/>
  <c r="H305"/>
  <c r="L305"/>
  <c r="J258"/>
  <c r="K258" s="1"/>
  <c r="H258"/>
  <c r="H132"/>
  <c r="J132"/>
  <c r="H133"/>
  <c r="J133"/>
  <c r="H134"/>
  <c r="I134" s="1"/>
  <c r="L134"/>
  <c r="J134"/>
  <c r="K134"/>
  <c r="J257"/>
  <c r="K257" s="1"/>
  <c r="H257"/>
  <c r="I257"/>
  <c r="J256"/>
  <c r="K256"/>
  <c r="H256"/>
  <c r="I256" s="1"/>
  <c r="G247"/>
  <c r="J181"/>
  <c r="K181"/>
  <c r="H181"/>
  <c r="H291"/>
  <c r="I291"/>
  <c r="J291"/>
  <c r="H292"/>
  <c r="J292"/>
  <c r="G281"/>
  <c r="G277"/>
  <c r="I277" s="1"/>
  <c r="G276"/>
  <c r="G275"/>
  <c r="G280"/>
  <c r="G278"/>
  <c r="I278" s="1"/>
  <c r="G229"/>
  <c r="G228"/>
  <c r="J226"/>
  <c r="H226"/>
  <c r="G225"/>
  <c r="G226" s="1"/>
  <c r="G223"/>
  <c r="K223" s="1"/>
  <c r="G221"/>
  <c r="K221"/>
  <c r="J225"/>
  <c r="L225" s="1"/>
  <c r="H225"/>
  <c r="J224"/>
  <c r="K224"/>
  <c r="H224"/>
  <c r="J223"/>
  <c r="H223"/>
  <c r="J222"/>
  <c r="K222" s="1"/>
  <c r="H222"/>
  <c r="I222"/>
  <c r="J221"/>
  <c r="H221"/>
  <c r="J9"/>
  <c r="L9"/>
  <c r="D9"/>
  <c r="H216"/>
  <c r="J216"/>
  <c r="K216"/>
  <c r="G214"/>
  <c r="J205"/>
  <c r="H205"/>
  <c r="G197"/>
  <c r="G196"/>
  <c r="G182"/>
  <c r="G171"/>
  <c r="G172" s="1"/>
  <c r="H182"/>
  <c r="L182" s="1"/>
  <c r="J182"/>
  <c r="G178"/>
  <c r="K178"/>
  <c r="J178"/>
  <c r="H178"/>
  <c r="L178"/>
  <c r="G176"/>
  <c r="G177" s="1"/>
  <c r="I177" s="1"/>
  <c r="H176"/>
  <c r="J180"/>
  <c r="K180"/>
  <c r="H180"/>
  <c r="I180" s="1"/>
  <c r="J179"/>
  <c r="K179" s="1"/>
  <c r="H179"/>
  <c r="J177"/>
  <c r="K177"/>
  <c r="H177"/>
  <c r="J176"/>
  <c r="L176"/>
  <c r="J175"/>
  <c r="K175" s="1"/>
  <c r="H175"/>
  <c r="I175" s="1"/>
  <c r="J174"/>
  <c r="K174"/>
  <c r="H174"/>
  <c r="J173"/>
  <c r="K173" s="1"/>
  <c r="H173"/>
  <c r="J172"/>
  <c r="H172"/>
  <c r="J171"/>
  <c r="K171"/>
  <c r="H171"/>
  <c r="L171" s="1"/>
  <c r="G170"/>
  <c r="I173"/>
  <c r="G169"/>
  <c r="J169"/>
  <c r="H169"/>
  <c r="G168"/>
  <c r="H168"/>
  <c r="L168" s="1"/>
  <c r="J168"/>
  <c r="K168"/>
  <c r="G187"/>
  <c r="G188"/>
  <c r="J189"/>
  <c r="H189"/>
  <c r="G189"/>
  <c r="J188"/>
  <c r="H188"/>
  <c r="J187"/>
  <c r="L187" s="1"/>
  <c r="H187"/>
  <c r="J186"/>
  <c r="H186"/>
  <c r="G186"/>
  <c r="J185"/>
  <c r="H185"/>
  <c r="L185" s="1"/>
  <c r="G150"/>
  <c r="G141"/>
  <c r="G143"/>
  <c r="K143"/>
  <c r="J143"/>
  <c r="H143"/>
  <c r="G148"/>
  <c r="G140"/>
  <c r="K140" s="1"/>
  <c r="G139"/>
  <c r="I139" s="1"/>
  <c r="J184"/>
  <c r="H184"/>
  <c r="J183"/>
  <c r="K183" s="1"/>
  <c r="M183" s="1"/>
  <c r="H183"/>
  <c r="I183"/>
  <c r="G184"/>
  <c r="K184" s="1"/>
  <c r="J170"/>
  <c r="H170"/>
  <c r="L170"/>
  <c r="J167"/>
  <c r="H167"/>
  <c r="I167" s="1"/>
  <c r="J166"/>
  <c r="K166"/>
  <c r="H166"/>
  <c r="J150"/>
  <c r="H150"/>
  <c r="L150" s="1"/>
  <c r="J149"/>
  <c r="H149"/>
  <c r="L149" s="1"/>
  <c r="J148"/>
  <c r="H148"/>
  <c r="L148" s="1"/>
  <c r="I148"/>
  <c r="M148" s="1"/>
  <c r="G147"/>
  <c r="H147"/>
  <c r="L147" s="1"/>
  <c r="J147"/>
  <c r="G142"/>
  <c r="J146"/>
  <c r="K146" s="1"/>
  <c r="H146"/>
  <c r="L146"/>
  <c r="J145"/>
  <c r="K145" s="1"/>
  <c r="H145"/>
  <c r="J144"/>
  <c r="H144"/>
  <c r="J142"/>
  <c r="L142" s="1"/>
  <c r="H142"/>
  <c r="J141"/>
  <c r="H141"/>
  <c r="J140"/>
  <c r="H140"/>
  <c r="L140"/>
  <c r="J139"/>
  <c r="H139"/>
  <c r="H135"/>
  <c r="I135"/>
  <c r="M135" s="1"/>
  <c r="J135"/>
  <c r="K135" s="1"/>
  <c r="H136"/>
  <c r="I136" s="1"/>
  <c r="J136"/>
  <c r="K136"/>
  <c r="H68"/>
  <c r="I68" s="1"/>
  <c r="J68"/>
  <c r="K68"/>
  <c r="H69"/>
  <c r="I69" s="1"/>
  <c r="M69" s="1"/>
  <c r="J69"/>
  <c r="K69" s="1"/>
  <c r="H70"/>
  <c r="I70"/>
  <c r="J70"/>
  <c r="K70" s="1"/>
  <c r="M70" s="1"/>
  <c r="G129"/>
  <c r="J129"/>
  <c r="H129"/>
  <c r="G128"/>
  <c r="G127"/>
  <c r="G123"/>
  <c r="I123"/>
  <c r="J123"/>
  <c r="H123"/>
  <c r="G118"/>
  <c r="G117"/>
  <c r="K117" s="1"/>
  <c r="G116"/>
  <c r="P122"/>
  <c r="J122" s="1"/>
  <c r="O122"/>
  <c r="H122"/>
  <c r="L122" s="1"/>
  <c r="G122"/>
  <c r="G125"/>
  <c r="J124"/>
  <c r="K124"/>
  <c r="H124"/>
  <c r="L124" s="1"/>
  <c r="J125"/>
  <c r="K125" s="1"/>
  <c r="H125"/>
  <c r="J121"/>
  <c r="K121" s="1"/>
  <c r="H121"/>
  <c r="I121"/>
  <c r="J120"/>
  <c r="K120"/>
  <c r="H120"/>
  <c r="J117"/>
  <c r="H117"/>
  <c r="L117"/>
  <c r="J116"/>
  <c r="K116" s="1"/>
  <c r="H116"/>
  <c r="J118"/>
  <c r="K118"/>
  <c r="H118"/>
  <c r="J115"/>
  <c r="K115" s="1"/>
  <c r="H115"/>
  <c r="G114"/>
  <c r="I114" s="1"/>
  <c r="I115"/>
  <c r="M115"/>
  <c r="J119"/>
  <c r="H119"/>
  <c r="I119"/>
  <c r="G112"/>
  <c r="J113"/>
  <c r="K113" s="1"/>
  <c r="H113"/>
  <c r="J112"/>
  <c r="L112" s="1"/>
  <c r="H112"/>
  <c r="G87"/>
  <c r="I87" s="1"/>
  <c r="G85"/>
  <c r="G130"/>
  <c r="J128"/>
  <c r="H128"/>
  <c r="L128" s="1"/>
  <c r="J127"/>
  <c r="H127"/>
  <c r="L127"/>
  <c r="J114"/>
  <c r="H114"/>
  <c r="L114" s="1"/>
  <c r="J322"/>
  <c r="K322"/>
  <c r="H322"/>
  <c r="I322"/>
  <c r="M322" s="1"/>
  <c r="J321"/>
  <c r="K321" s="1"/>
  <c r="H321"/>
  <c r="J320"/>
  <c r="K320" s="1"/>
  <c r="H320"/>
  <c r="I320" s="1"/>
  <c r="M320" s="1"/>
  <c r="J319"/>
  <c r="K319"/>
  <c r="H319"/>
  <c r="J318"/>
  <c r="K318" s="1"/>
  <c r="H318"/>
  <c r="J317"/>
  <c r="H317"/>
  <c r="J316"/>
  <c r="K316"/>
  <c r="H316"/>
  <c r="J315"/>
  <c r="H315"/>
  <c r="I315"/>
  <c r="J294"/>
  <c r="H294"/>
  <c r="J293"/>
  <c r="K293"/>
  <c r="H293"/>
  <c r="I293"/>
  <c r="M293" s="1"/>
  <c r="J290"/>
  <c r="L290" s="1"/>
  <c r="H290"/>
  <c r="I290" s="1"/>
  <c r="J289"/>
  <c r="K289" s="1"/>
  <c r="L289"/>
  <c r="H289"/>
  <c r="J288"/>
  <c r="K288"/>
  <c r="H288"/>
  <c r="I288" s="1"/>
  <c r="M288" s="1"/>
  <c r="J287"/>
  <c r="K287" s="1"/>
  <c r="H287"/>
  <c r="J267"/>
  <c r="K267"/>
  <c r="H267"/>
  <c r="J266"/>
  <c r="K266"/>
  <c r="H266"/>
  <c r="L266" s="1"/>
  <c r="J265"/>
  <c r="K265"/>
  <c r="H265"/>
  <c r="I265" s="1"/>
  <c r="M265" s="1"/>
  <c r="J264"/>
  <c r="L264" s="1"/>
  <c r="H264"/>
  <c r="J263"/>
  <c r="H263"/>
  <c r="I263"/>
  <c r="J262"/>
  <c r="K262"/>
  <c r="H262"/>
  <c r="J239"/>
  <c r="K239" s="1"/>
  <c r="H239"/>
  <c r="L239" s="1"/>
  <c r="I239"/>
  <c r="J238"/>
  <c r="K238"/>
  <c r="H238"/>
  <c r="I238" s="1"/>
  <c r="J237"/>
  <c r="K237" s="1"/>
  <c r="H237"/>
  <c r="I237" s="1"/>
  <c r="M237" s="1"/>
  <c r="J236"/>
  <c r="K236"/>
  <c r="H236"/>
  <c r="L236" s="1"/>
  <c r="J235"/>
  <c r="K235" s="1"/>
  <c r="H235"/>
  <c r="J234"/>
  <c r="K234" s="1"/>
  <c r="H234"/>
  <c r="J233"/>
  <c r="H233"/>
  <c r="I233"/>
  <c r="M233"/>
  <c r="J232"/>
  <c r="K232" s="1"/>
  <c r="H232"/>
  <c r="L232"/>
  <c r="H96"/>
  <c r="J96"/>
  <c r="H97"/>
  <c r="I97"/>
  <c r="M97" s="1"/>
  <c r="J97"/>
  <c r="K97" s="1"/>
  <c r="L97"/>
  <c r="H98"/>
  <c r="I98" s="1"/>
  <c r="J98"/>
  <c r="L98" s="1"/>
  <c r="K98"/>
  <c r="H99"/>
  <c r="I99" s="1"/>
  <c r="J99"/>
  <c r="K99"/>
  <c r="H100"/>
  <c r="I100" s="1"/>
  <c r="J100"/>
  <c r="K100"/>
  <c r="H101"/>
  <c r="I101" s="1"/>
  <c r="J101"/>
  <c r="H276"/>
  <c r="J276"/>
  <c r="H277"/>
  <c r="J277"/>
  <c r="I264"/>
  <c r="H278"/>
  <c r="J278"/>
  <c r="L278"/>
  <c r="J307"/>
  <c r="H307"/>
  <c r="I307"/>
  <c r="J306"/>
  <c r="K306" s="1"/>
  <c r="H306"/>
  <c r="I306"/>
  <c r="M306"/>
  <c r="H309"/>
  <c r="I309" s="1"/>
  <c r="J309"/>
  <c r="L309" s="1"/>
  <c r="J308"/>
  <c r="K308" s="1"/>
  <c r="H310"/>
  <c r="I310"/>
  <c r="J310"/>
  <c r="H308"/>
  <c r="L308"/>
  <c r="J345"/>
  <c r="J346"/>
  <c r="J347"/>
  <c r="J348"/>
  <c r="L348"/>
  <c r="J349"/>
  <c r="J350"/>
  <c r="H345"/>
  <c r="H346"/>
  <c r="L346" s="1"/>
  <c r="H347"/>
  <c r="L347" s="1"/>
  <c r="H348"/>
  <c r="I348" s="1"/>
  <c r="H349"/>
  <c r="H350"/>
  <c r="J15"/>
  <c r="L15"/>
  <c r="D15"/>
  <c r="G351"/>
  <c r="G350"/>
  <c r="I350"/>
  <c r="G349"/>
  <c r="K349" s="1"/>
  <c r="G348"/>
  <c r="G347"/>
  <c r="G346"/>
  <c r="G345"/>
  <c r="G326"/>
  <c r="J14"/>
  <c r="L14"/>
  <c r="D14"/>
  <c r="J12"/>
  <c r="L12"/>
  <c r="D12"/>
  <c r="J279"/>
  <c r="H279"/>
  <c r="I279"/>
  <c r="J286"/>
  <c r="K286" s="1"/>
  <c r="H286"/>
  <c r="I286" s="1"/>
  <c r="J285"/>
  <c r="K285"/>
  <c r="H285"/>
  <c r="J284"/>
  <c r="K284" s="1"/>
  <c r="H284"/>
  <c r="I284"/>
  <c r="M284" s="1"/>
  <c r="J283"/>
  <c r="H283"/>
  <c r="J282"/>
  <c r="H282"/>
  <c r="J281"/>
  <c r="K281"/>
  <c r="H281"/>
  <c r="J280"/>
  <c r="K280"/>
  <c r="H280"/>
  <c r="L280" s="1"/>
  <c r="J275"/>
  <c r="L275" s="1"/>
  <c r="H275"/>
  <c r="J261"/>
  <c r="H261"/>
  <c r="I261"/>
  <c r="J260"/>
  <c r="H260"/>
  <c r="I260"/>
  <c r="J255"/>
  <c r="H255"/>
  <c r="J254"/>
  <c r="K254" s="1"/>
  <c r="H254"/>
  <c r="J253"/>
  <c r="K253"/>
  <c r="H253"/>
  <c r="L253" s="1"/>
  <c r="J249"/>
  <c r="L249" s="1"/>
  <c r="K249"/>
  <c r="H249"/>
  <c r="I249" s="1"/>
  <c r="M249" s="1"/>
  <c r="J324"/>
  <c r="H324"/>
  <c r="J323"/>
  <c r="K323" s="1"/>
  <c r="H323"/>
  <c r="L323" s="1"/>
  <c r="H314"/>
  <c r="L314" s="1"/>
  <c r="H313"/>
  <c r="J304"/>
  <c r="K304"/>
  <c r="H304"/>
  <c r="I304" s="1"/>
  <c r="M304" s="1"/>
  <c r="J303"/>
  <c r="K303" s="1"/>
  <c r="H303"/>
  <c r="J302"/>
  <c r="K302"/>
  <c r="H302"/>
  <c r="I302" s="1"/>
  <c r="J301"/>
  <c r="H301"/>
  <c r="I301" s="1"/>
  <c r="J300"/>
  <c r="K300"/>
  <c r="H300"/>
  <c r="J272"/>
  <c r="K272"/>
  <c r="H272"/>
  <c r="L272" s="1"/>
  <c r="J271"/>
  <c r="K271" s="1"/>
  <c r="H271"/>
  <c r="L271" s="1"/>
  <c r="I271"/>
  <c r="J270"/>
  <c r="K270" s="1"/>
  <c r="H270"/>
  <c r="I270"/>
  <c r="M270" s="1"/>
  <c r="J269"/>
  <c r="K269"/>
  <c r="H269"/>
  <c r="J268"/>
  <c r="L268" s="1"/>
  <c r="K268"/>
  <c r="H268"/>
  <c r="J252"/>
  <c r="H252"/>
  <c r="I252"/>
  <c r="M252" s="1"/>
  <c r="J251"/>
  <c r="K251"/>
  <c r="H251"/>
  <c r="I251" s="1"/>
  <c r="M251" s="1"/>
  <c r="J250"/>
  <c r="K250" s="1"/>
  <c r="H250"/>
  <c r="J248"/>
  <c r="H248"/>
  <c r="J247"/>
  <c r="H247"/>
  <c r="J229"/>
  <c r="K229"/>
  <c r="H229"/>
  <c r="L229" s="1"/>
  <c r="J227"/>
  <c r="H227"/>
  <c r="I227"/>
  <c r="J220"/>
  <c r="H220"/>
  <c r="J151"/>
  <c r="K151"/>
  <c r="H151"/>
  <c r="J130"/>
  <c r="K130"/>
  <c r="H130"/>
  <c r="K252"/>
  <c r="L252"/>
  <c r="G282"/>
  <c r="G31"/>
  <c r="G32"/>
  <c r="G33" s="1"/>
  <c r="C9" i="42"/>
  <c r="E9" s="1"/>
  <c r="J203" i="18"/>
  <c r="K203"/>
  <c r="H203"/>
  <c r="L203" s="1"/>
  <c r="H241"/>
  <c r="I241"/>
  <c r="M241"/>
  <c r="J241"/>
  <c r="L241" s="1"/>
  <c r="K241"/>
  <c r="H242"/>
  <c r="J242"/>
  <c r="K242" s="1"/>
  <c r="H243"/>
  <c r="I243"/>
  <c r="L243"/>
  <c r="J243"/>
  <c r="H152"/>
  <c r="I152"/>
  <c r="J152"/>
  <c r="H153"/>
  <c r="I153"/>
  <c r="J153"/>
  <c r="H154"/>
  <c r="J154"/>
  <c r="K154" s="1"/>
  <c r="H155"/>
  <c r="J155"/>
  <c r="K155"/>
  <c r="H156"/>
  <c r="I156" s="1"/>
  <c r="J156"/>
  <c r="K156"/>
  <c r="H157"/>
  <c r="I157" s="1"/>
  <c r="M157" s="1"/>
  <c r="J157"/>
  <c r="K157"/>
  <c r="H158"/>
  <c r="I158"/>
  <c r="J158"/>
  <c r="K158" s="1"/>
  <c r="H159"/>
  <c r="L159"/>
  <c r="I159"/>
  <c r="M159" s="1"/>
  <c r="J159"/>
  <c r="H160"/>
  <c r="J160"/>
  <c r="K160" s="1"/>
  <c r="H161"/>
  <c r="J161"/>
  <c r="K161" s="1"/>
  <c r="H162"/>
  <c r="J162"/>
  <c r="H163"/>
  <c r="I163" s="1"/>
  <c r="J163"/>
  <c r="K163"/>
  <c r="H131"/>
  <c r="I131" s="1"/>
  <c r="J131"/>
  <c r="K131"/>
  <c r="H95"/>
  <c r="I95" s="1"/>
  <c r="J95"/>
  <c r="K95" s="1"/>
  <c r="H39"/>
  <c r="J39"/>
  <c r="K39" s="1"/>
  <c r="H40"/>
  <c r="L40" s="1"/>
  <c r="J40"/>
  <c r="H41"/>
  <c r="J41"/>
  <c r="K41"/>
  <c r="H42"/>
  <c r="J42"/>
  <c r="K42"/>
  <c r="H43"/>
  <c r="I43" s="1"/>
  <c r="J43"/>
  <c r="K43"/>
  <c r="H44"/>
  <c r="J44"/>
  <c r="H45"/>
  <c r="L45"/>
  <c r="J45"/>
  <c r="H46"/>
  <c r="I46"/>
  <c r="J46"/>
  <c r="H47"/>
  <c r="I47"/>
  <c r="J47"/>
  <c r="K47" s="1"/>
  <c r="H48"/>
  <c r="J48"/>
  <c r="K48" s="1"/>
  <c r="H49"/>
  <c r="I49" s="1"/>
  <c r="J49"/>
  <c r="K49"/>
  <c r="H50"/>
  <c r="L50" s="1"/>
  <c r="J50"/>
  <c r="K50" s="1"/>
  <c r="H51"/>
  <c r="J51"/>
  <c r="H52"/>
  <c r="J52"/>
  <c r="K52"/>
  <c r="H53"/>
  <c r="I53" s="1"/>
  <c r="J53"/>
  <c r="H54"/>
  <c r="I54" s="1"/>
  <c r="J54"/>
  <c r="K54"/>
  <c r="M54"/>
  <c r="H55"/>
  <c r="I55" s="1"/>
  <c r="J55"/>
  <c r="L55" s="1"/>
  <c r="J82"/>
  <c r="H82"/>
  <c r="J81"/>
  <c r="L81" s="1"/>
  <c r="K81"/>
  <c r="M81" s="1"/>
  <c r="H81"/>
  <c r="J80"/>
  <c r="K80"/>
  <c r="H80"/>
  <c r="I80" s="1"/>
  <c r="M80" s="1"/>
  <c r="J79"/>
  <c r="H79"/>
  <c r="J78"/>
  <c r="H78"/>
  <c r="I78"/>
  <c r="J77"/>
  <c r="K77" s="1"/>
  <c r="H77"/>
  <c r="L77" s="1"/>
  <c r="J76"/>
  <c r="H76"/>
  <c r="J75"/>
  <c r="K75"/>
  <c r="H75"/>
  <c r="I75" s="1"/>
  <c r="M75" s="1"/>
  <c r="J74"/>
  <c r="K74"/>
  <c r="H74"/>
  <c r="I74" s="1"/>
  <c r="M74" s="1"/>
  <c r="J73"/>
  <c r="K73"/>
  <c r="H73"/>
  <c r="J72"/>
  <c r="H72"/>
  <c r="I72"/>
  <c r="J71"/>
  <c r="K71" s="1"/>
  <c r="H71"/>
  <c r="I71"/>
  <c r="J67"/>
  <c r="H67"/>
  <c r="J66"/>
  <c r="K66"/>
  <c r="H66"/>
  <c r="I66" s="1"/>
  <c r="J65"/>
  <c r="K65" s="1"/>
  <c r="H65"/>
  <c r="J64"/>
  <c r="L64" s="1"/>
  <c r="K64"/>
  <c r="H64"/>
  <c r="J63"/>
  <c r="H63"/>
  <c r="L63" s="1"/>
  <c r="I63"/>
  <c r="J16"/>
  <c r="L16"/>
  <c r="D16"/>
  <c r="J376"/>
  <c r="L376" s="1"/>
  <c r="H376"/>
  <c r="I376" s="1"/>
  <c r="J375"/>
  <c r="H375"/>
  <c r="J374"/>
  <c r="K374"/>
  <c r="H374"/>
  <c r="L374"/>
  <c r="J373"/>
  <c r="K373" s="1"/>
  <c r="H373"/>
  <c r="I373"/>
  <c r="M373"/>
  <c r="J372"/>
  <c r="K372" s="1"/>
  <c r="H372"/>
  <c r="I372" s="1"/>
  <c r="M372" s="1"/>
  <c r="J371"/>
  <c r="H371"/>
  <c r="I371"/>
  <c r="J370"/>
  <c r="H370"/>
  <c r="I370"/>
  <c r="J369"/>
  <c r="K369" s="1"/>
  <c r="H369"/>
  <c r="J368"/>
  <c r="K368" s="1"/>
  <c r="H368"/>
  <c r="J367"/>
  <c r="K367" s="1"/>
  <c r="H367"/>
  <c r="J366"/>
  <c r="H366"/>
  <c r="I366"/>
  <c r="J365"/>
  <c r="K365" s="1"/>
  <c r="H365"/>
  <c r="J364"/>
  <c r="K364" s="1"/>
  <c r="H364"/>
  <c r="J363"/>
  <c r="H363"/>
  <c r="J362"/>
  <c r="K362" s="1"/>
  <c r="H362"/>
  <c r="I362"/>
  <c r="M362" s="1"/>
  <c r="J361"/>
  <c r="H361"/>
  <c r="I361"/>
  <c r="M361" s="1"/>
  <c r="J360"/>
  <c r="K360" s="1"/>
  <c r="H360"/>
  <c r="I360"/>
  <c r="M360" s="1"/>
  <c r="J359"/>
  <c r="K359"/>
  <c r="H359"/>
  <c r="J358"/>
  <c r="K358" s="1"/>
  <c r="H358"/>
  <c r="J357"/>
  <c r="K357"/>
  <c r="H357"/>
  <c r="J356"/>
  <c r="K356"/>
  <c r="M356"/>
  <c r="H356"/>
  <c r="I356" s="1"/>
  <c r="J355"/>
  <c r="K355"/>
  <c r="H355"/>
  <c r="I355" s="1"/>
  <c r="M355" s="1"/>
  <c r="J354"/>
  <c r="H354"/>
  <c r="J353"/>
  <c r="H353"/>
  <c r="I353" s="1"/>
  <c r="J352"/>
  <c r="K352"/>
  <c r="H352"/>
  <c r="I352" s="1"/>
  <c r="J230"/>
  <c r="H230"/>
  <c r="L230" s="1"/>
  <c r="J228"/>
  <c r="H228"/>
  <c r="I228"/>
  <c r="L228"/>
  <c r="H199"/>
  <c r="L199"/>
  <c r="I199"/>
  <c r="M199" s="1"/>
  <c r="J199"/>
  <c r="K199"/>
  <c r="G209"/>
  <c r="J209"/>
  <c r="H209"/>
  <c r="L209" s="1"/>
  <c r="J208"/>
  <c r="K208" s="1"/>
  <c r="H208"/>
  <c r="I208" s="1"/>
  <c r="J207"/>
  <c r="H207"/>
  <c r="I207" s="1"/>
  <c r="M207" s="1"/>
  <c r="J206"/>
  <c r="K206" s="1"/>
  <c r="H206"/>
  <c r="J204"/>
  <c r="K204" s="1"/>
  <c r="H204"/>
  <c r="J210"/>
  <c r="K210"/>
  <c r="H210"/>
  <c r="I210" s="1"/>
  <c r="J202"/>
  <c r="K202" s="1"/>
  <c r="H202"/>
  <c r="J201"/>
  <c r="H201"/>
  <c r="J200"/>
  <c r="K200"/>
  <c r="H200"/>
  <c r="J198"/>
  <c r="H198"/>
  <c r="J197"/>
  <c r="H197"/>
  <c r="J193"/>
  <c r="K193"/>
  <c r="H193"/>
  <c r="L193" s="1"/>
  <c r="J214"/>
  <c r="K214"/>
  <c r="H214"/>
  <c r="J213"/>
  <c r="K213" s="1"/>
  <c r="H213"/>
  <c r="J211"/>
  <c r="K211" s="1"/>
  <c r="H211"/>
  <c r="I211"/>
  <c r="M211" s="1"/>
  <c r="J196"/>
  <c r="K196" s="1"/>
  <c r="M196" s="1"/>
  <c r="H196"/>
  <c r="I196"/>
  <c r="J195"/>
  <c r="K195" s="1"/>
  <c r="H195"/>
  <c r="I195"/>
  <c r="J194"/>
  <c r="K194" s="1"/>
  <c r="H194"/>
  <c r="I194"/>
  <c r="M194" s="1"/>
  <c r="I203"/>
  <c r="M203" s="1"/>
  <c r="K243"/>
  <c r="M243" s="1"/>
  <c r="L54"/>
  <c r="K159"/>
  <c r="K44"/>
  <c r="K40"/>
  <c r="I76"/>
  <c r="I81"/>
  <c r="L360"/>
  <c r="I369"/>
  <c r="M369" s="1"/>
  <c r="J126"/>
  <c r="K126"/>
  <c r="H126"/>
  <c r="L126" s="1"/>
  <c r="J89"/>
  <c r="K89"/>
  <c r="H89"/>
  <c r="L89" s="1"/>
  <c r="H87"/>
  <c r="L87"/>
  <c r="J87"/>
  <c r="K87" s="1"/>
  <c r="H88"/>
  <c r="J88"/>
  <c r="H90"/>
  <c r="I90" s="1"/>
  <c r="J90"/>
  <c r="K90" s="1"/>
  <c r="H91"/>
  <c r="I91"/>
  <c r="J91"/>
  <c r="K91"/>
  <c r="H92"/>
  <c r="J92"/>
  <c r="K92"/>
  <c r="H93"/>
  <c r="I93" s="1"/>
  <c r="M93" s="1"/>
  <c r="J93"/>
  <c r="K93"/>
  <c r="H94"/>
  <c r="I94" s="1"/>
  <c r="M94" s="1"/>
  <c r="J94"/>
  <c r="K94" s="1"/>
  <c r="J86"/>
  <c r="H86"/>
  <c r="J85"/>
  <c r="L85" s="1"/>
  <c r="H85"/>
  <c r="H217"/>
  <c r="I217"/>
  <c r="J217"/>
  <c r="H215"/>
  <c r="L215"/>
  <c r="I215"/>
  <c r="M215" s="1"/>
  <c r="J215"/>
  <c r="K215"/>
  <c r="H31"/>
  <c r="L31" s="1"/>
  <c r="H274"/>
  <c r="J274"/>
  <c r="K274"/>
  <c r="H295"/>
  <c r="I295" s="1"/>
  <c r="J295"/>
  <c r="K295" s="1"/>
  <c r="M295" s="1"/>
  <c r="J62"/>
  <c r="H62"/>
  <c r="J61"/>
  <c r="H61"/>
  <c r="J60"/>
  <c r="H60"/>
  <c r="L60" s="1"/>
  <c r="J59"/>
  <c r="H59"/>
  <c r="J58"/>
  <c r="H58"/>
  <c r="L58"/>
  <c r="J38"/>
  <c r="H38"/>
  <c r="J37"/>
  <c r="H37"/>
  <c r="L37" s="1"/>
  <c r="J36"/>
  <c r="H36"/>
  <c r="L36"/>
  <c r="J35"/>
  <c r="H35"/>
  <c r="L35" s="1"/>
  <c r="J34"/>
  <c r="L34" s="1"/>
  <c r="H34"/>
  <c r="J33"/>
  <c r="H33"/>
  <c r="J32"/>
  <c r="H32"/>
  <c r="L32" s="1"/>
  <c r="J31"/>
  <c r="E12" i="42"/>
  <c r="J13" i="18"/>
  <c r="L13"/>
  <c r="D13"/>
  <c r="J298"/>
  <c r="K298"/>
  <c r="H298"/>
  <c r="J297"/>
  <c r="K297"/>
  <c r="H297"/>
  <c r="I297" s="1"/>
  <c r="M297" s="1"/>
  <c r="J296"/>
  <c r="K296" s="1"/>
  <c r="H296"/>
  <c r="I296" s="1"/>
  <c r="G17" i="42"/>
  <c r="G18"/>
  <c r="H18" s="1"/>
  <c r="G20"/>
  <c r="G15"/>
  <c r="G23" s="1"/>
  <c r="G16"/>
  <c r="H16" s="1"/>
  <c r="C11"/>
  <c r="H11"/>
  <c r="C12"/>
  <c r="C13"/>
  <c r="C14"/>
  <c r="E14"/>
  <c r="C15"/>
  <c r="E15" s="1"/>
  <c r="C16"/>
  <c r="E16"/>
  <c r="C17"/>
  <c r="E17" s="1"/>
  <c r="C18"/>
  <c r="E18" s="1"/>
  <c r="C19"/>
  <c r="H19"/>
  <c r="C10"/>
  <c r="H10" s="1"/>
  <c r="G58" i="18"/>
  <c r="G61" s="1"/>
  <c r="I61" s="1"/>
  <c r="J107"/>
  <c r="K107" s="1"/>
  <c r="H107"/>
  <c r="I107"/>
  <c r="M107" s="1"/>
  <c r="J106"/>
  <c r="H106"/>
  <c r="I106"/>
  <c r="M106" s="1"/>
  <c r="F70" i="41"/>
  <c r="F69"/>
  <c r="F68"/>
  <c r="F67"/>
  <c r="F66"/>
  <c r="F65"/>
  <c r="F64"/>
  <c r="F63"/>
  <c r="F62"/>
  <c r="F61"/>
  <c r="F60"/>
  <c r="F59"/>
  <c r="F58"/>
  <c r="O16"/>
  <c r="N16"/>
  <c r="M16"/>
  <c r="L16"/>
  <c r="K16"/>
  <c r="J16"/>
  <c r="I16"/>
  <c r="H16"/>
  <c r="G16"/>
  <c r="F16"/>
  <c r="E16"/>
  <c r="D16"/>
  <c r="C16"/>
  <c r="B16"/>
  <c r="M1228" i="18"/>
  <c r="M1227"/>
  <c r="M1226"/>
  <c r="M1225"/>
  <c r="M1224"/>
  <c r="M1223"/>
  <c r="M1222"/>
  <c r="M1221"/>
  <c r="M1220"/>
  <c r="M1219"/>
  <c r="M1218"/>
  <c r="M1216"/>
  <c r="M1215"/>
  <c r="M1214"/>
  <c r="M1212"/>
  <c r="M1232"/>
  <c r="J244"/>
  <c r="L244" s="1"/>
  <c r="H244"/>
  <c r="J240"/>
  <c r="K240"/>
  <c r="H240"/>
  <c r="I240" s="1"/>
  <c r="M240" s="1"/>
  <c r="J231"/>
  <c r="H231"/>
  <c r="I231" s="1"/>
  <c r="J109"/>
  <c r="K109" s="1"/>
  <c r="H109"/>
  <c r="L109" s="1"/>
  <c r="J108"/>
  <c r="K108"/>
  <c r="H108"/>
  <c r="J105"/>
  <c r="K105" s="1"/>
  <c r="H105"/>
  <c r="I105" s="1"/>
  <c r="M105" s="1"/>
  <c r="J104"/>
  <c r="K104"/>
  <c r="H104"/>
  <c r="L104" s="1"/>
  <c r="J103"/>
  <c r="K103" s="1"/>
  <c r="H103"/>
  <c r="J102"/>
  <c r="K102" s="1"/>
  <c r="H102"/>
  <c r="I102"/>
  <c r="M102" s="1"/>
  <c r="D11"/>
  <c r="D10"/>
  <c r="D8"/>
  <c r="D7"/>
  <c r="D6"/>
  <c r="D5"/>
  <c r="D4"/>
  <c r="A5" i="48"/>
  <c r="A4"/>
  <c r="A3"/>
  <c r="A26" i="47"/>
  <c r="N16"/>
  <c r="N15"/>
  <c r="N14"/>
  <c r="K13"/>
  <c r="K21"/>
  <c r="D3"/>
  <c r="I349" i="18"/>
  <c r="M349" s="1"/>
  <c r="K197"/>
  <c r="K114"/>
  <c r="M114" s="1"/>
  <c r="I125"/>
  <c r="M125" s="1"/>
  <c r="L135"/>
  <c r="L183"/>
  <c r="I174"/>
  <c r="L256"/>
  <c r="M256"/>
  <c r="H9" i="42"/>
  <c r="M87" i="18"/>
  <c r="I126"/>
  <c r="M126"/>
  <c r="I79"/>
  <c r="L49"/>
  <c r="K201"/>
  <c r="L75"/>
  <c r="K82"/>
  <c r="I229"/>
  <c r="M229"/>
  <c r="L251"/>
  <c r="I268"/>
  <c r="M268" s="1"/>
  <c r="I272"/>
  <c r="L293"/>
  <c r="L320"/>
  <c r="K169"/>
  <c r="L257"/>
  <c r="K292"/>
  <c r="K291"/>
  <c r="I144"/>
  <c r="I185"/>
  <c r="L373"/>
  <c r="L355"/>
  <c r="L352"/>
  <c r="L157"/>
  <c r="K51"/>
  <c r="I39"/>
  <c r="L99"/>
  <c r="L265"/>
  <c r="I319"/>
  <c r="M319" s="1"/>
  <c r="L322"/>
  <c r="L68"/>
  <c r="K139"/>
  <c r="I176"/>
  <c r="K278"/>
  <c r="I339"/>
  <c r="M339"/>
  <c r="L331"/>
  <c r="L332"/>
  <c r="L335"/>
  <c r="L343"/>
  <c r="I328"/>
  <c r="M328" s="1"/>
  <c r="I333"/>
  <c r="M333" s="1"/>
  <c r="K342"/>
  <c r="L93"/>
  <c r="L88"/>
  <c r="K371"/>
  <c r="M371" s="1"/>
  <c r="L371"/>
  <c r="I244"/>
  <c r="L297"/>
  <c r="I214"/>
  <c r="M214" s="1"/>
  <c r="K76"/>
  <c r="M76"/>
  <c r="K276"/>
  <c r="K233"/>
  <c r="L233"/>
  <c r="I124"/>
  <c r="M124" s="1"/>
  <c r="I140"/>
  <c r="M140" s="1"/>
  <c r="K186"/>
  <c r="L186"/>
  <c r="I354"/>
  <c r="K63"/>
  <c r="I51"/>
  <c r="M51" s="1"/>
  <c r="I220"/>
  <c r="L130"/>
  <c r="I130"/>
  <c r="M130" s="1"/>
  <c r="I289"/>
  <c r="I96"/>
  <c r="K128"/>
  <c r="I216"/>
  <c r="M216" s="1"/>
  <c r="L216"/>
  <c r="L223"/>
  <c r="I223"/>
  <c r="M223" s="1"/>
  <c r="K279"/>
  <c r="M279" s="1"/>
  <c r="L279"/>
  <c r="M98"/>
  <c r="I118"/>
  <c r="L118"/>
  <c r="L123"/>
  <c r="K127"/>
  <c r="I129"/>
  <c r="M129" s="1"/>
  <c r="I169"/>
  <c r="L169"/>
  <c r="I275"/>
  <c r="M275" s="1"/>
  <c r="K275"/>
  <c r="I364"/>
  <c r="M364"/>
  <c r="L364"/>
  <c r="I41"/>
  <c r="M41" s="1"/>
  <c r="L41"/>
  <c r="L304"/>
  <c r="L306"/>
  <c r="I287"/>
  <c r="M287"/>
  <c r="I225"/>
  <c r="I224"/>
  <c r="M224" s="1"/>
  <c r="L224"/>
  <c r="I292"/>
  <c r="M292" s="1"/>
  <c r="L292"/>
  <c r="M212"/>
  <c r="L212"/>
  <c r="L136"/>
  <c r="G149"/>
  <c r="I149" s="1"/>
  <c r="M149" s="1"/>
  <c r="L222"/>
  <c r="I312"/>
  <c r="M312" s="1"/>
  <c r="L312"/>
  <c r="L338"/>
  <c r="L334"/>
  <c r="L336"/>
  <c r="L327"/>
  <c r="K328"/>
  <c r="L337"/>
  <c r="K395" i="62"/>
  <c r="E11" i="42"/>
  <c r="K209" i="18"/>
  <c r="I198"/>
  <c r="I374"/>
  <c r="M374" s="1"/>
  <c r="K227"/>
  <c r="M227" s="1"/>
  <c r="M99"/>
  <c r="I262"/>
  <c r="M262" s="1"/>
  <c r="L262"/>
  <c r="I345"/>
  <c r="L345"/>
  <c r="E10" i="42"/>
  <c r="E23" s="1"/>
  <c r="L71" i="18"/>
  <c r="L270"/>
  <c r="M39"/>
  <c r="L39"/>
  <c r="L238"/>
  <c r="M238"/>
  <c r="I324"/>
  <c r="M324" s="1"/>
  <c r="L125"/>
  <c r="L69"/>
  <c r="K170"/>
  <c r="K141"/>
  <c r="K187"/>
  <c r="L174"/>
  <c r="I232"/>
  <c r="M232" s="1"/>
  <c r="K263"/>
  <c r="L188"/>
  <c r="L189"/>
  <c r="L173"/>
  <c r="L259"/>
  <c r="L139"/>
  <c r="L180"/>
  <c r="L221"/>
  <c r="K339"/>
  <c r="L274"/>
  <c r="I274"/>
  <c r="M274" s="1"/>
  <c r="K376"/>
  <c r="M376" s="1"/>
  <c r="L143"/>
  <c r="I143"/>
  <c r="M143"/>
  <c r="I258"/>
  <c r="M258"/>
  <c r="L258"/>
  <c r="I201"/>
  <c r="M201" s="1"/>
  <c r="I40"/>
  <c r="M40" s="1"/>
  <c r="L166"/>
  <c r="I166"/>
  <c r="M166" s="1"/>
  <c r="I62"/>
  <c r="M62" s="1"/>
  <c r="L318"/>
  <c r="I318"/>
  <c r="M318"/>
  <c r="K353"/>
  <c r="M353" s="1"/>
  <c r="L372"/>
  <c r="I50"/>
  <c r="M50" s="1"/>
  <c r="L105"/>
  <c r="I230"/>
  <c r="K55"/>
  <c r="I154"/>
  <c r="M154" s="1"/>
  <c r="L154"/>
  <c r="I323"/>
  <c r="M323" s="1"/>
  <c r="K315"/>
  <c r="L315"/>
  <c r="I368"/>
  <c r="M368" s="1"/>
  <c r="L368"/>
  <c r="K307"/>
  <c r="L307"/>
  <c r="K363"/>
  <c r="I67"/>
  <c r="M67" s="1"/>
  <c r="I151"/>
  <c r="M151" s="1"/>
  <c r="L151"/>
  <c r="K345"/>
  <c r="I298"/>
  <c r="M298" s="1"/>
  <c r="L357"/>
  <c r="I357"/>
  <c r="M357" s="1"/>
  <c r="L282"/>
  <c r="I285"/>
  <c r="M285" s="1"/>
  <c r="I142"/>
  <c r="K361"/>
  <c r="M278"/>
  <c r="K38"/>
  <c r="M71"/>
  <c r="M49"/>
  <c r="L283"/>
  <c r="L319"/>
  <c r="L184"/>
  <c r="I184"/>
  <c r="M184" s="1"/>
  <c r="L324"/>
  <c r="K324"/>
  <c r="K228"/>
  <c r="M228" s="1"/>
  <c r="I170"/>
  <c r="L211"/>
  <c r="M307"/>
  <c r="K148"/>
  <c r="I168"/>
  <c r="M168" s="1"/>
  <c r="I280"/>
  <c r="M280" s="1"/>
  <c r="K294"/>
  <c r="K205"/>
  <c r="I305"/>
  <c r="M305" s="1"/>
  <c r="K330"/>
  <c r="M330" s="1"/>
  <c r="I329"/>
  <c r="M329" s="1"/>
  <c r="M177"/>
  <c r="G59"/>
  <c r="K59" s="1"/>
  <c r="K58"/>
  <c r="M222"/>
  <c r="L226"/>
  <c r="L197"/>
  <c r="I197"/>
  <c r="K207"/>
  <c r="L207"/>
  <c r="I160"/>
  <c r="M160" s="1"/>
  <c r="L158"/>
  <c r="L227"/>
  <c r="K248"/>
  <c r="K301"/>
  <c r="L301"/>
  <c r="K264"/>
  <c r="I267"/>
  <c r="M267" s="1"/>
  <c r="L267"/>
  <c r="L288"/>
  <c r="I128"/>
  <c r="M128" s="1"/>
  <c r="I113"/>
  <c r="L113"/>
  <c r="I120"/>
  <c r="M120" s="1"/>
  <c r="L120"/>
  <c r="L101"/>
  <c r="K101"/>
  <c r="I341"/>
  <c r="M341" s="1"/>
  <c r="L341"/>
  <c r="I59"/>
  <c r="L361"/>
  <c r="K106"/>
  <c r="M296"/>
  <c r="K62"/>
  <c r="L62"/>
  <c r="M90"/>
  <c r="L90"/>
  <c r="I213"/>
  <c r="M213" s="1"/>
  <c r="L213"/>
  <c r="K230"/>
  <c r="M230" s="1"/>
  <c r="K67"/>
  <c r="L67"/>
  <c r="L48"/>
  <c r="I48"/>
  <c r="M48"/>
  <c r="L95"/>
  <c r="I161"/>
  <c r="M161" s="1"/>
  <c r="L161"/>
  <c r="K290"/>
  <c r="M290" s="1"/>
  <c r="K225"/>
  <c r="L237"/>
  <c r="L94"/>
  <c r="L103"/>
  <c r="I103"/>
  <c r="M103" s="1"/>
  <c r="I109"/>
  <c r="M109" s="1"/>
  <c r="I108"/>
  <c r="M108" s="1"/>
  <c r="L108"/>
  <c r="E13" i="42"/>
  <c r="H13"/>
  <c r="L204" i="18"/>
  <c r="I204"/>
  <c r="I52"/>
  <c r="M52"/>
  <c r="M156"/>
  <c r="K309"/>
  <c r="I58"/>
  <c r="M55"/>
  <c r="L152"/>
  <c r="K152"/>
  <c r="K350"/>
  <c r="M100"/>
  <c r="I179"/>
  <c r="M179" s="1"/>
  <c r="L179"/>
  <c r="L205"/>
  <c r="I205"/>
  <c r="M205" s="1"/>
  <c r="I89"/>
  <c r="M89" s="1"/>
  <c r="L194"/>
  <c r="M271"/>
  <c r="L129"/>
  <c r="K129"/>
  <c r="L100"/>
  <c r="I186"/>
  <c r="M186" s="1"/>
  <c r="M173"/>
  <c r="I182"/>
  <c r="M182" s="1"/>
  <c r="K182"/>
  <c r="K277"/>
  <c r="M277" s="1"/>
  <c r="K132"/>
  <c r="L115"/>
  <c r="I340"/>
  <c r="M340"/>
  <c r="L340"/>
  <c r="L181"/>
  <c r="I181"/>
  <c r="M181"/>
  <c r="M195"/>
  <c r="M113"/>
  <c r="K399" i="62"/>
  <c r="M139" i="18"/>
  <c r="M174"/>
  <c r="K375"/>
  <c r="I64"/>
  <c r="M64" s="1"/>
  <c r="L261"/>
  <c r="K261"/>
  <c r="I294"/>
  <c r="M294" s="1"/>
  <c r="L294"/>
  <c r="I42"/>
  <c r="M42" s="1"/>
  <c r="L42"/>
  <c r="L53"/>
  <c r="K53"/>
  <c r="I236"/>
  <c r="M236" s="1"/>
  <c r="L116"/>
  <c r="L202"/>
  <c r="I202"/>
  <c r="M202" s="1"/>
  <c r="M53"/>
  <c r="I188"/>
  <c r="M188" s="1"/>
  <c r="K188"/>
  <c r="M261"/>
  <c r="I317"/>
  <c r="M118"/>
  <c r="K96"/>
  <c r="M96"/>
  <c r="L96"/>
  <c r="I234"/>
  <c r="M234" s="1"/>
  <c r="L234"/>
  <c r="I187"/>
  <c r="M187" s="1"/>
  <c r="I162"/>
  <c r="L141"/>
  <c r="L107"/>
  <c r="M169"/>
  <c r="I300"/>
  <c r="M300"/>
  <c r="L300"/>
  <c r="I303"/>
  <c r="M303" s="1"/>
  <c r="L303"/>
  <c r="L66"/>
  <c r="L298"/>
  <c r="L43"/>
  <c r="L285"/>
  <c r="L310"/>
  <c r="K310"/>
  <c r="L349"/>
  <c r="K247"/>
  <c r="L195"/>
  <c r="L284"/>
  <c r="I122"/>
  <c r="L80"/>
  <c r="M47"/>
  <c r="I44"/>
  <c r="M44"/>
  <c r="L44"/>
  <c r="L286"/>
  <c r="L277"/>
  <c r="I112"/>
  <c r="L175"/>
  <c r="L210"/>
  <c r="M210"/>
  <c r="L287"/>
  <c r="M335"/>
  <c r="L121"/>
  <c r="I127"/>
  <c r="M127"/>
  <c r="I358"/>
  <c r="L156"/>
  <c r="I38"/>
  <c r="M38" s="1"/>
  <c r="L86"/>
  <c r="L74"/>
  <c r="M131"/>
  <c r="K31"/>
  <c r="G88"/>
  <c r="K88" s="1"/>
  <c r="L106"/>
  <c r="L214"/>
  <c r="I365"/>
  <c r="M365" s="1"/>
  <c r="L365"/>
  <c r="K45"/>
  <c r="I155"/>
  <c r="M155" s="1"/>
  <c r="L155"/>
  <c r="K260"/>
  <c r="M260"/>
  <c r="L260"/>
  <c r="L263"/>
  <c r="L330"/>
  <c r="L344"/>
  <c r="M301"/>
  <c r="I104"/>
  <c r="M104" s="1"/>
  <c r="K46"/>
  <c r="M46" s="1"/>
  <c r="L46"/>
  <c r="K119"/>
  <c r="M119" s="1"/>
  <c r="L119"/>
  <c r="M332"/>
  <c r="L206"/>
  <c r="I206"/>
  <c r="M206"/>
  <c r="I77"/>
  <c r="M77" s="1"/>
  <c r="K198"/>
  <c r="L198"/>
  <c r="I367"/>
  <c r="M367"/>
  <c r="I266"/>
  <c r="M266"/>
  <c r="M136"/>
  <c r="K144"/>
  <c r="M144" s="1"/>
  <c r="L144"/>
  <c r="I200"/>
  <c r="M200" s="1"/>
  <c r="L200"/>
  <c r="H15" i="42"/>
  <c r="L72" i="18"/>
  <c r="K72"/>
  <c r="I347"/>
  <c r="K347"/>
  <c r="M327"/>
  <c r="M289"/>
  <c r="L73"/>
  <c r="I73"/>
  <c r="M73"/>
  <c r="K348"/>
  <c r="M348" s="1"/>
  <c r="M225"/>
  <c r="I189"/>
  <c r="M189" s="1"/>
  <c r="K189"/>
  <c r="M158"/>
  <c r="M350"/>
  <c r="M291"/>
  <c r="I65"/>
  <c r="M65" s="1"/>
  <c r="L65"/>
  <c r="K220"/>
  <c r="L220"/>
  <c r="M272"/>
  <c r="K122"/>
  <c r="M122"/>
  <c r="M152"/>
  <c r="K167"/>
  <c r="L167"/>
  <c r="M163"/>
  <c r="I32"/>
  <c r="L254"/>
  <c r="I254"/>
  <c r="M254" s="1"/>
  <c r="I316"/>
  <c r="M316" s="1"/>
  <c r="L316"/>
  <c r="L70"/>
  <c r="M231"/>
  <c r="L354"/>
  <c r="K354"/>
  <c r="M370"/>
  <c r="I282"/>
  <c r="G283"/>
  <c r="K283" s="1"/>
  <c r="K282"/>
  <c r="L350"/>
  <c r="I276"/>
  <c r="M276" s="1"/>
  <c r="L276"/>
  <c r="K147"/>
  <c r="I147"/>
  <c r="M147" s="1"/>
  <c r="L231"/>
  <c r="K231"/>
  <c r="L217"/>
  <c r="K217"/>
  <c r="M217" s="1"/>
  <c r="K370"/>
  <c r="L370"/>
  <c r="L313"/>
  <c r="I313"/>
  <c r="M313" s="1"/>
  <c r="L240"/>
  <c r="L52"/>
  <c r="I314"/>
  <c r="M314" s="1"/>
  <c r="M101"/>
  <c r="M344"/>
  <c r="L91"/>
  <c r="L208"/>
  <c r="I255"/>
  <c r="L177"/>
  <c r="I82"/>
  <c r="M82"/>
  <c r="L295"/>
  <c r="N13" i="47"/>
  <c r="N21" s="1"/>
  <c r="Q21" s="1"/>
  <c r="L102" i="18"/>
  <c r="K244"/>
  <c r="M244" s="1"/>
  <c r="I193"/>
  <c r="I45"/>
  <c r="M45" s="1"/>
  <c r="I308"/>
  <c r="M308"/>
  <c r="K123"/>
  <c r="M123" s="1"/>
  <c r="I146"/>
  <c r="M146"/>
  <c r="K185"/>
  <c r="M185" s="1"/>
  <c r="I221"/>
  <c r="H14" i="42"/>
  <c r="L61" i="18"/>
  <c r="I178"/>
  <c r="M178"/>
  <c r="K112"/>
  <c r="I117"/>
  <c r="M117" s="1"/>
  <c r="K133"/>
  <c r="L291"/>
  <c r="K149"/>
  <c r="M354"/>
  <c r="I171"/>
  <c r="M171" s="1"/>
  <c r="K176"/>
  <c r="M176" s="1"/>
  <c r="I116"/>
  <c r="M116" s="1"/>
  <c r="I342"/>
  <c r="M342" s="1"/>
  <c r="M347"/>
  <c r="M198"/>
  <c r="M167"/>
  <c r="M193"/>
  <c r="M221"/>
  <c r="I283"/>
  <c r="M220"/>
  <c r="M112"/>
  <c r="C14" i="63"/>
  <c r="C12"/>
  <c r="C20" s="1"/>
  <c r="C24" s="1"/>
  <c r="P29" i="18"/>
  <c r="K416" i="62"/>
  <c r="M1230" i="18"/>
  <c r="I7" i="62"/>
  <c r="I17"/>
  <c r="J99"/>
  <c r="K99" s="1"/>
  <c r="I86"/>
  <c r="G27"/>
  <c r="I85"/>
  <c r="I66"/>
  <c r="G26"/>
  <c r="I18"/>
  <c r="I90"/>
  <c r="I91"/>
  <c r="I68"/>
  <c r="I16"/>
  <c r="I4"/>
  <c r="I12" s="1"/>
  <c r="I4" i="67" s="1"/>
  <c r="J4" i="62"/>
  <c r="K4" s="1"/>
  <c r="G7"/>
  <c r="G9"/>
  <c r="G100"/>
  <c r="I46"/>
  <c r="I51"/>
  <c r="I32"/>
  <c r="I31"/>
  <c r="G6"/>
  <c r="G69"/>
  <c r="I28"/>
  <c r="I26"/>
  <c r="G4"/>
  <c r="G8"/>
  <c r="I57"/>
  <c r="I72"/>
  <c r="J18"/>
  <c r="K18"/>
  <c r="I29"/>
  <c r="I27"/>
  <c r="I30"/>
  <c r="I6"/>
  <c r="G44"/>
  <c r="J51"/>
  <c r="K51" s="1"/>
  <c r="I70"/>
  <c r="I74" s="1"/>
  <c r="I11" i="67" s="1"/>
  <c r="J10" i="62"/>
  <c r="K10" s="1"/>
  <c r="I8"/>
  <c r="G82"/>
  <c r="I58"/>
  <c r="G76"/>
  <c r="G79" s="1"/>
  <c r="G12" i="67" s="1"/>
  <c r="G50" i="62"/>
  <c r="I9"/>
  <c r="I83"/>
  <c r="J88"/>
  <c r="K88"/>
  <c r="G72"/>
  <c r="G77"/>
  <c r="J52"/>
  <c r="K52"/>
  <c r="I5"/>
  <c r="J19"/>
  <c r="K19" s="1"/>
  <c r="I92"/>
  <c r="G88"/>
  <c r="I81"/>
  <c r="I21"/>
  <c r="G45"/>
  <c r="G48" s="1"/>
  <c r="G8" i="67" s="1"/>
  <c r="I67" i="62"/>
  <c r="J28"/>
  <c r="K28" s="1"/>
  <c r="G28"/>
  <c r="J39"/>
  <c r="K39" s="1"/>
  <c r="I15"/>
  <c r="G46"/>
  <c r="G29"/>
  <c r="I87"/>
  <c r="I53"/>
  <c r="I71"/>
  <c r="I40"/>
  <c r="J90"/>
  <c r="K90" s="1"/>
  <c r="J31"/>
  <c r="K31" s="1"/>
  <c r="I76"/>
  <c r="G98"/>
  <c r="G65"/>
  <c r="G74" s="1"/>
  <c r="G11" i="67" s="1"/>
  <c r="G93" i="62"/>
  <c r="I84"/>
  <c r="J102"/>
  <c r="K102"/>
  <c r="G102"/>
  <c r="G15"/>
  <c r="J8"/>
  <c r="K8"/>
  <c r="J32"/>
  <c r="K32" s="1"/>
  <c r="G32"/>
  <c r="J72"/>
  <c r="K72" s="1"/>
  <c r="G59"/>
  <c r="J30"/>
  <c r="K30"/>
  <c r="G30"/>
  <c r="I64"/>
  <c r="G40"/>
  <c r="G87"/>
  <c r="J87"/>
  <c r="K87" s="1"/>
  <c r="G14"/>
  <c r="G60"/>
  <c r="G37"/>
  <c r="G83"/>
  <c r="J58"/>
  <c r="K58"/>
  <c r="J68"/>
  <c r="K68" s="1"/>
  <c r="G68"/>
  <c r="J37"/>
  <c r="K37" s="1"/>
  <c r="G31"/>
  <c r="J15"/>
  <c r="K15"/>
  <c r="G51"/>
  <c r="G39"/>
  <c r="I37"/>
  <c r="I42"/>
  <c r="I7" i="67" s="1"/>
  <c r="J21" i="62"/>
  <c r="K21" s="1"/>
  <c r="G90"/>
  <c r="J92"/>
  <c r="K92" s="1"/>
  <c r="J26"/>
  <c r="K26"/>
  <c r="J50"/>
  <c r="K50" s="1"/>
  <c r="K55" s="1"/>
  <c r="J76"/>
  <c r="K76" s="1"/>
  <c r="G58"/>
  <c r="J29"/>
  <c r="K29" s="1"/>
  <c r="J7"/>
  <c r="K7" s="1"/>
  <c r="G70"/>
  <c r="J70"/>
  <c r="K70" s="1"/>
  <c r="I94"/>
  <c r="J94"/>
  <c r="K94" s="1"/>
  <c r="J82"/>
  <c r="K82" s="1"/>
  <c r="I82"/>
  <c r="I96" s="1"/>
  <c r="I13" i="67" s="1"/>
  <c r="J20" i="62"/>
  <c r="K20" s="1"/>
  <c r="G85"/>
  <c r="J85"/>
  <c r="K85" s="1"/>
  <c r="G53"/>
  <c r="J53"/>
  <c r="K53"/>
  <c r="I45"/>
  <c r="J45"/>
  <c r="K45" s="1"/>
  <c r="G84"/>
  <c r="J84"/>
  <c r="K84" s="1"/>
  <c r="J17"/>
  <c r="K17"/>
  <c r="J103"/>
  <c r="K103" s="1"/>
  <c r="G103"/>
  <c r="I59"/>
  <c r="I62" s="1"/>
  <c r="I10" i="67" s="1"/>
  <c r="J59" i="62"/>
  <c r="K59" s="1"/>
  <c r="J67"/>
  <c r="K67"/>
  <c r="G67"/>
  <c r="J60"/>
  <c r="K60" s="1"/>
  <c r="I60"/>
  <c r="I65"/>
  <c r="J65"/>
  <c r="K65" s="1"/>
  <c r="G86"/>
  <c r="J86"/>
  <c r="K86" s="1"/>
  <c r="J83"/>
  <c r="K83"/>
  <c r="J46"/>
  <c r="K46" s="1"/>
  <c r="J98"/>
  <c r="K98"/>
  <c r="K104" s="1"/>
  <c r="I88"/>
  <c r="I10"/>
  <c r="J6"/>
  <c r="K6" s="1"/>
  <c r="I77"/>
  <c r="I79" s="1"/>
  <c r="I12" i="67" s="1"/>
  <c r="G92" i="62"/>
  <c r="J40"/>
  <c r="K40" s="1"/>
  <c r="G99"/>
  <c r="G104" s="1"/>
  <c r="G14" i="67" s="1"/>
  <c r="K14" s="1"/>
  <c r="I50" i="62"/>
  <c r="I55"/>
  <c r="I9" i="67" s="1"/>
  <c r="G101" i="62"/>
  <c r="G52"/>
  <c r="G55"/>
  <c r="G9" i="67" s="1"/>
  <c r="J27" i="62"/>
  <c r="K27"/>
  <c r="J100"/>
  <c r="K100" s="1"/>
  <c r="I104"/>
  <c r="I14" i="67"/>
  <c r="J9" i="62"/>
  <c r="K9" s="1"/>
  <c r="I34"/>
  <c r="I6" i="67" s="1"/>
  <c r="J77" i="62"/>
  <c r="K77" s="1"/>
  <c r="I93"/>
  <c r="J93"/>
  <c r="K93" s="1"/>
  <c r="J81"/>
  <c r="K81" s="1"/>
  <c r="G81"/>
  <c r="G96" s="1"/>
  <c r="G13" i="67" s="1"/>
  <c r="K13" s="1"/>
  <c r="J38" i="62"/>
  <c r="K38" s="1"/>
  <c r="G38"/>
  <c r="G42" s="1"/>
  <c r="G7" i="67" s="1"/>
  <c r="K7" s="1"/>
  <c r="G5" i="62"/>
  <c r="G12"/>
  <c r="G4" i="67" s="1"/>
  <c r="G28" s="1"/>
  <c r="E12" i="17" s="1"/>
  <c r="J5" i="62"/>
  <c r="K5" s="1"/>
  <c r="G91"/>
  <c r="J91"/>
  <c r="K91" s="1"/>
  <c r="J89"/>
  <c r="K89"/>
  <c r="G89"/>
  <c r="G57"/>
  <c r="G62" s="1"/>
  <c r="G10" i="67" s="1"/>
  <c r="J57" i="62"/>
  <c r="K57" s="1"/>
  <c r="K62" s="1"/>
  <c r="I44"/>
  <c r="I48" s="1"/>
  <c r="I8" i="67" s="1"/>
  <c r="J44" i="62"/>
  <c r="K44" s="1"/>
  <c r="K48" s="1"/>
  <c r="G71"/>
  <c r="J71"/>
  <c r="K71" s="1"/>
  <c r="G64"/>
  <c r="J64"/>
  <c r="K64"/>
  <c r="I69"/>
  <c r="J69"/>
  <c r="K69"/>
  <c r="G25"/>
  <c r="G34" s="1"/>
  <c r="G6" i="67" s="1"/>
  <c r="K6" s="1"/>
  <c r="J25" i="62"/>
  <c r="K25" s="1"/>
  <c r="K34" s="1"/>
  <c r="I14"/>
  <c r="I23" s="1"/>
  <c r="I5" i="67" s="1"/>
  <c r="K5" s="1"/>
  <c r="J14" i="62"/>
  <c r="K14"/>
  <c r="G66"/>
  <c r="J66"/>
  <c r="K66"/>
  <c r="G16"/>
  <c r="G23" s="1"/>
  <c r="G5" i="67" s="1"/>
  <c r="J16" i="62"/>
  <c r="K16" s="1"/>
  <c r="H68" i="41"/>
  <c r="E51"/>
  <c r="E52"/>
  <c r="H59"/>
  <c r="H65"/>
  <c r="H63"/>
  <c r="H64"/>
  <c r="H70"/>
  <c r="H58"/>
  <c r="H69"/>
  <c r="H66"/>
  <c r="E53"/>
  <c r="H62"/>
  <c r="E54"/>
  <c r="H67"/>
  <c r="H61"/>
  <c r="H60"/>
  <c r="K23" i="62" l="1"/>
  <c r="K74"/>
  <c r="K10" i="67"/>
  <c r="K96" i="62"/>
  <c r="K42"/>
  <c r="K11" i="67"/>
  <c r="K8"/>
  <c r="K12"/>
  <c r="K9"/>
  <c r="M59" i="18"/>
  <c r="K218"/>
  <c r="K10" s="1"/>
  <c r="M204"/>
  <c r="K79" i="62"/>
  <c r="I28" i="67"/>
  <c r="E16" i="17" s="1"/>
  <c r="M358" i="18"/>
  <c r="K12" i="62"/>
  <c r="I359" i="18"/>
  <c r="L359"/>
  <c r="L366"/>
  <c r="K366"/>
  <c r="M366" s="1"/>
  <c r="L162"/>
  <c r="K162"/>
  <c r="M162" s="1"/>
  <c r="K153"/>
  <c r="M153" s="1"/>
  <c r="L153"/>
  <c r="I242"/>
  <c r="M242" s="1"/>
  <c r="L242"/>
  <c r="L248"/>
  <c r="I248"/>
  <c r="M248" s="1"/>
  <c r="K346"/>
  <c r="I346"/>
  <c r="I235"/>
  <c r="M235" s="1"/>
  <c r="L235"/>
  <c r="H17" i="42"/>
  <c r="M91" i="18"/>
  <c r="L51"/>
  <c r="M263"/>
  <c r="K142"/>
  <c r="K164" s="1"/>
  <c r="K8" s="1"/>
  <c r="I363"/>
  <c r="M363" s="1"/>
  <c r="L363"/>
  <c r="I375"/>
  <c r="M375" s="1"/>
  <c r="L375"/>
  <c r="L79"/>
  <c r="K79"/>
  <c r="M79" s="1"/>
  <c r="I85"/>
  <c r="K85"/>
  <c r="G86"/>
  <c r="K86" s="1"/>
  <c r="K110" s="1"/>
  <c r="K6" s="1"/>
  <c r="L145"/>
  <c r="I145"/>
  <c r="M145" s="1"/>
  <c r="K150"/>
  <c r="I150"/>
  <c r="M150" s="1"/>
  <c r="L132"/>
  <c r="I132"/>
  <c r="M132" s="1"/>
  <c r="L311"/>
  <c r="K311"/>
  <c r="M311" s="1"/>
  <c r="G60"/>
  <c r="M170"/>
  <c r="M191" s="1"/>
  <c r="M9" s="1"/>
  <c r="M134"/>
  <c r="M337"/>
  <c r="L247"/>
  <c r="I247"/>
  <c r="I250"/>
  <c r="M250" s="1"/>
  <c r="L250"/>
  <c r="K172"/>
  <c r="K191" s="1"/>
  <c r="K9" s="1"/>
  <c r="I172"/>
  <c r="M172" s="1"/>
  <c r="K226"/>
  <c r="K245" s="1"/>
  <c r="K11" s="1"/>
  <c r="I226"/>
  <c r="K137"/>
  <c r="K7" s="1"/>
  <c r="K299"/>
  <c r="K13" s="1"/>
  <c r="I88"/>
  <c r="M88" s="1"/>
  <c r="L296"/>
  <c r="L33"/>
  <c r="L59"/>
  <c r="L201"/>
  <c r="M352"/>
  <c r="L369"/>
  <c r="M63"/>
  <c r="M66"/>
  <c r="M72"/>
  <c r="L76"/>
  <c r="L82"/>
  <c r="L47"/>
  <c r="M302"/>
  <c r="M286"/>
  <c r="M310"/>
  <c r="M309"/>
  <c r="M239"/>
  <c r="M315"/>
  <c r="I141"/>
  <c r="L172"/>
  <c r="M180"/>
  <c r="L92"/>
  <c r="I92"/>
  <c r="M92" s="1"/>
  <c r="L78"/>
  <c r="K78"/>
  <c r="M78" s="1"/>
  <c r="I269"/>
  <c r="M269" s="1"/>
  <c r="L269"/>
  <c r="L255"/>
  <c r="K255"/>
  <c r="K273" s="1"/>
  <c r="K12" s="1"/>
  <c r="L281"/>
  <c r="I281"/>
  <c r="M281" s="1"/>
  <c r="L317"/>
  <c r="K317"/>
  <c r="M317" s="1"/>
  <c r="I321"/>
  <c r="M321" s="1"/>
  <c r="L321"/>
  <c r="L133"/>
  <c r="I133"/>
  <c r="M133" s="1"/>
  <c r="I351"/>
  <c r="I15" s="1"/>
  <c r="M197"/>
  <c r="M218" s="1"/>
  <c r="M10" s="1"/>
  <c r="M345"/>
  <c r="L38"/>
  <c r="M208"/>
  <c r="I209"/>
  <c r="M209" s="1"/>
  <c r="L353"/>
  <c r="L358"/>
  <c r="L362"/>
  <c r="L367"/>
  <c r="M43"/>
  <c r="M95"/>
  <c r="L160"/>
  <c r="M264"/>
  <c r="M121"/>
  <c r="M137" s="1"/>
  <c r="M7" s="1"/>
  <c r="M68"/>
  <c r="M175"/>
  <c r="M257"/>
  <c r="K351"/>
  <c r="K15" s="1"/>
  <c r="L196"/>
  <c r="L131"/>
  <c r="L302"/>
  <c r="L356"/>
  <c r="L163"/>
  <c r="I253"/>
  <c r="M253" s="1"/>
  <c r="I31"/>
  <c r="M31" s="1"/>
  <c r="M283"/>
  <c r="E17" i="17"/>
  <c r="E18" s="1"/>
  <c r="E22"/>
  <c r="E15"/>
  <c r="E23"/>
  <c r="G36" i="18"/>
  <c r="K33"/>
  <c r="G34"/>
  <c r="I33"/>
  <c r="M33" s="1"/>
  <c r="M85"/>
  <c r="I86"/>
  <c r="M86" s="1"/>
  <c r="K4" i="67"/>
  <c r="K28" s="1"/>
  <c r="C22" i="63"/>
  <c r="C28" s="1"/>
  <c r="C30" s="1"/>
  <c r="A6" s="1"/>
  <c r="M282" i="18"/>
  <c r="M299" s="1"/>
  <c r="M13" s="1"/>
  <c r="K32"/>
  <c r="M32" s="1"/>
  <c r="K61"/>
  <c r="M61" s="1"/>
  <c r="M58"/>
  <c r="K60" l="1"/>
  <c r="I60"/>
  <c r="I218"/>
  <c r="I10" s="1"/>
  <c r="I137"/>
  <c r="I7" s="1"/>
  <c r="M141"/>
  <c r="I164"/>
  <c r="I8" s="1"/>
  <c r="M247"/>
  <c r="M273" s="1"/>
  <c r="M12" s="1"/>
  <c r="I273"/>
  <c r="I12" s="1"/>
  <c r="I377"/>
  <c r="I16" s="1"/>
  <c r="M359"/>
  <c r="M377" s="1"/>
  <c r="M16" s="1"/>
  <c r="I191"/>
  <c r="I9" s="1"/>
  <c r="M142"/>
  <c r="M255"/>
  <c r="I325"/>
  <c r="I14" s="1"/>
  <c r="M346"/>
  <c r="M351" s="1"/>
  <c r="M15" s="1"/>
  <c r="K377"/>
  <c r="K16" s="1"/>
  <c r="M226"/>
  <c r="I245"/>
  <c r="I11" s="1"/>
  <c r="M325"/>
  <c r="M14" s="1"/>
  <c r="I299"/>
  <c r="I13" s="1"/>
  <c r="K325"/>
  <c r="K14" s="1"/>
  <c r="E20" i="17"/>
  <c r="E19"/>
  <c r="K36" i="18"/>
  <c r="I36"/>
  <c r="M110"/>
  <c r="M6" s="1"/>
  <c r="I110"/>
  <c r="I6" s="1"/>
  <c r="K83"/>
  <c r="K5" s="1"/>
  <c r="I34"/>
  <c r="K34"/>
  <c r="G35"/>
  <c r="G37"/>
  <c r="E21" i="17"/>
  <c r="M245" i="18" l="1"/>
  <c r="M11" s="1"/>
  <c r="M36"/>
  <c r="M164"/>
  <c r="M8" s="1"/>
  <c r="M60"/>
  <c r="I83"/>
  <c r="I5" s="1"/>
  <c r="K37"/>
  <c r="I37"/>
  <c r="M34"/>
  <c r="E24" i="17"/>
  <c r="I35" i="18"/>
  <c r="K35"/>
  <c r="M1213" l="1"/>
  <c r="M83"/>
  <c r="M5" s="1"/>
  <c r="M1209"/>
  <c r="K56"/>
  <c r="K4" s="1"/>
  <c r="K28" s="1"/>
  <c r="C14" i="48" s="1"/>
  <c r="M35" i="18"/>
  <c r="M56" s="1"/>
  <c r="M4" s="1"/>
  <c r="M28" s="1"/>
  <c r="I56"/>
  <c r="I4" s="1"/>
  <c r="I28" s="1"/>
  <c r="C12" i="48" s="1"/>
  <c r="E25" i="17"/>
  <c r="E26"/>
  <c r="E27" s="1"/>
  <c r="M37" i="18"/>
  <c r="E29" i="17" l="1"/>
  <c r="C18" i="48"/>
  <c r="C16"/>
  <c r="E30" i="17"/>
  <c r="E31" s="1"/>
  <c r="C20" i="48"/>
  <c r="C24" l="1"/>
  <c r="C22"/>
  <c r="C28" l="1"/>
  <c r="C30" s="1"/>
  <c r="A6" s="1"/>
  <c r="P28" i="18" l="1"/>
</calcChain>
</file>

<file path=xl/sharedStrings.xml><?xml version="1.0" encoding="utf-8"?>
<sst xmlns="http://schemas.openxmlformats.org/spreadsheetml/2006/main" count="1129" uniqueCount="642">
  <si>
    <t>NO</t>
    <phoneticPr fontId="11" type="noConversion"/>
  </si>
  <si>
    <t>구분</t>
    <phoneticPr fontId="2" type="noConversion"/>
  </si>
  <si>
    <t>품     명</t>
    <phoneticPr fontId="2" type="noConversion"/>
  </si>
  <si>
    <t>규 격</t>
    <phoneticPr fontId="2" type="noConversion"/>
  </si>
  <si>
    <t>단 위</t>
    <phoneticPr fontId="2" type="noConversion"/>
  </si>
  <si>
    <t>수 량</t>
    <phoneticPr fontId="2" type="noConversion"/>
  </si>
  <si>
    <t>재 료 비</t>
    <phoneticPr fontId="2" type="noConversion"/>
  </si>
  <si>
    <t>노 무 비</t>
    <phoneticPr fontId="2" type="noConversion"/>
  </si>
  <si>
    <t>계</t>
    <phoneticPr fontId="2" type="noConversion"/>
  </si>
  <si>
    <t>단 가</t>
    <phoneticPr fontId="2" type="noConversion"/>
  </si>
  <si>
    <t>금 액</t>
    <phoneticPr fontId="2" type="noConversion"/>
  </si>
  <si>
    <t>방염</t>
    <phoneticPr fontId="2" type="noConversion"/>
  </si>
  <si>
    <t>준공청소</t>
    <phoneticPr fontId="2" type="noConversion"/>
  </si>
  <si>
    <t>가설공사</t>
    <phoneticPr fontId="2" type="noConversion"/>
  </si>
  <si>
    <t>직접공사비</t>
    <phoneticPr fontId="2" type="noConversion"/>
  </si>
  <si>
    <t>도장</t>
    <phoneticPr fontId="2" type="noConversion"/>
  </si>
  <si>
    <t>비 고</t>
    <phoneticPr fontId="2" type="noConversion"/>
  </si>
  <si>
    <t>조경</t>
    <phoneticPr fontId="2" type="noConversion"/>
  </si>
  <si>
    <t>타일</t>
    <phoneticPr fontId="2" type="noConversion"/>
  </si>
  <si>
    <t>미장</t>
    <phoneticPr fontId="2" type="noConversion"/>
  </si>
  <si>
    <t>가설</t>
    <phoneticPr fontId="2" type="noConversion"/>
  </si>
  <si>
    <t>철거</t>
    <phoneticPr fontId="2" type="noConversion"/>
  </si>
  <si>
    <t>수장</t>
    <phoneticPr fontId="2" type="noConversion"/>
  </si>
  <si>
    <t>금속</t>
    <phoneticPr fontId="2" type="noConversion"/>
  </si>
  <si>
    <t>목공</t>
    <phoneticPr fontId="2" type="noConversion"/>
  </si>
  <si>
    <t>유리</t>
    <phoneticPr fontId="2" type="noConversion"/>
  </si>
  <si>
    <t>설비</t>
    <phoneticPr fontId="2" type="noConversion"/>
  </si>
  <si>
    <t>사인</t>
    <phoneticPr fontId="2" type="noConversion"/>
  </si>
  <si>
    <t>전기</t>
    <phoneticPr fontId="2" type="noConversion"/>
  </si>
  <si>
    <t>가구</t>
    <phoneticPr fontId="2" type="noConversion"/>
  </si>
  <si>
    <t>경량</t>
    <phoneticPr fontId="2" type="noConversion"/>
  </si>
  <si>
    <t>냄난방</t>
    <phoneticPr fontId="2" type="noConversion"/>
  </si>
  <si>
    <t>절삭</t>
    <phoneticPr fontId="2" type="noConversion"/>
  </si>
  <si>
    <t>M2</t>
  </si>
  <si>
    <t>벽체공사</t>
    <phoneticPr fontId="2" type="noConversion"/>
  </si>
  <si>
    <t>전기공사</t>
    <phoneticPr fontId="2" type="noConversion"/>
  </si>
  <si>
    <t>사인공사</t>
    <phoneticPr fontId="2" type="noConversion"/>
  </si>
  <si>
    <t>바닥공사</t>
    <phoneticPr fontId="2" type="noConversion"/>
  </si>
  <si>
    <t>목공사</t>
    <phoneticPr fontId="2" type="noConversion"/>
  </si>
  <si>
    <t>철거공사</t>
    <phoneticPr fontId="2" type="noConversion"/>
  </si>
  <si>
    <t>천정공사</t>
    <phoneticPr fontId="2" type="noConversion"/>
  </si>
  <si>
    <t>도장공사</t>
    <phoneticPr fontId="2" type="noConversion"/>
  </si>
  <si>
    <t>경량공사</t>
    <phoneticPr fontId="2" type="noConversion"/>
  </si>
  <si>
    <t>수장공사</t>
    <phoneticPr fontId="2" type="noConversion"/>
  </si>
  <si>
    <t>EA</t>
  </si>
  <si>
    <t>내부수평비계</t>
  </si>
  <si>
    <t>현장정리및 정돈</t>
  </si>
  <si>
    <t>'=indirect("sheet1!b16:b"&amp;counta(b16:b26)+15)</t>
  </si>
  <si>
    <t>대분류</t>
    <phoneticPr fontId="2" type="noConversion"/>
  </si>
  <si>
    <t>중분류</t>
    <phoneticPr fontId="2" type="noConversion"/>
  </si>
  <si>
    <t>폐자재처리차량</t>
  </si>
  <si>
    <t>단위</t>
    <phoneticPr fontId="2" type="noConversion"/>
  </si>
  <si>
    <t>먹메김</t>
  </si>
  <si>
    <t>벽체철거</t>
    <phoneticPr fontId="2" type="noConversion"/>
  </si>
  <si>
    <t>악세스플로아</t>
    <phoneticPr fontId="2" type="noConversion"/>
  </si>
  <si>
    <t>도장</t>
    <phoneticPr fontId="2" type="noConversion"/>
  </si>
  <si>
    <t>인테리어필름</t>
    <phoneticPr fontId="2" type="noConversion"/>
  </si>
  <si>
    <t>FL</t>
    <phoneticPr fontId="2" type="noConversion"/>
  </si>
  <si>
    <t>STL FRAME</t>
    <phoneticPr fontId="2" type="noConversion"/>
  </si>
  <si>
    <t>M2</t>
    <phoneticPr fontId="2" type="noConversion"/>
  </si>
  <si>
    <t>내부수평비계</t>
    <phoneticPr fontId="2" type="noConversion"/>
  </si>
  <si>
    <t>바닥철거</t>
    <phoneticPr fontId="2" type="noConversion"/>
  </si>
  <si>
    <t>전도성타일</t>
    <phoneticPr fontId="2" type="noConversion"/>
  </si>
  <si>
    <t>텍스</t>
    <phoneticPr fontId="2" type="noConversion"/>
  </si>
  <si>
    <t>도배</t>
    <phoneticPr fontId="2" type="noConversion"/>
  </si>
  <si>
    <t>D/L</t>
    <phoneticPr fontId="2" type="noConversion"/>
  </si>
  <si>
    <t>강화도아</t>
    <phoneticPr fontId="2" type="noConversion"/>
  </si>
  <si>
    <t>EA</t>
    <phoneticPr fontId="2" type="noConversion"/>
  </si>
  <si>
    <t>외부강관비계</t>
    <phoneticPr fontId="2" type="noConversion"/>
  </si>
  <si>
    <t>창호철거</t>
    <phoneticPr fontId="2" type="noConversion"/>
  </si>
  <si>
    <t>VIP타일</t>
    <phoneticPr fontId="2" type="noConversion"/>
  </si>
  <si>
    <t>석고보드</t>
    <phoneticPr fontId="2" type="noConversion"/>
  </si>
  <si>
    <t>롤스크린</t>
    <phoneticPr fontId="2" type="noConversion"/>
  </si>
  <si>
    <t>SPOT</t>
    <phoneticPr fontId="2" type="noConversion"/>
  </si>
  <si>
    <t>투명유리</t>
    <phoneticPr fontId="2" type="noConversion"/>
  </si>
  <si>
    <t>식</t>
    <phoneticPr fontId="2" type="noConversion"/>
  </si>
  <si>
    <t>현장정리및 정돈</t>
    <phoneticPr fontId="2" type="noConversion"/>
  </si>
  <si>
    <t>천정철거</t>
    <phoneticPr fontId="2" type="noConversion"/>
  </si>
  <si>
    <t>자기질타일</t>
    <phoneticPr fontId="2" type="noConversion"/>
  </si>
  <si>
    <t>STUD</t>
    <phoneticPr fontId="2" type="noConversion"/>
  </si>
  <si>
    <t>팬던트</t>
    <phoneticPr fontId="2" type="noConversion"/>
  </si>
  <si>
    <t>철망</t>
    <phoneticPr fontId="2" type="noConversion"/>
  </si>
  <si>
    <t>SET</t>
    <phoneticPr fontId="2" type="noConversion"/>
  </si>
  <si>
    <t>소운반</t>
    <phoneticPr fontId="2" type="noConversion"/>
  </si>
  <si>
    <t>기타철거</t>
    <phoneticPr fontId="2" type="noConversion"/>
  </si>
  <si>
    <t>방수공사</t>
    <phoneticPr fontId="2" type="noConversion"/>
  </si>
  <si>
    <t>배관배선</t>
    <phoneticPr fontId="2" type="noConversion"/>
  </si>
  <si>
    <t>커텐박스</t>
    <phoneticPr fontId="2" type="noConversion"/>
  </si>
  <si>
    <t>M</t>
    <phoneticPr fontId="2" type="noConversion"/>
  </si>
  <si>
    <t>준공청소</t>
    <phoneticPr fontId="2" type="noConversion"/>
  </si>
  <si>
    <t>폐자재반출</t>
    <phoneticPr fontId="2" type="noConversion"/>
  </si>
  <si>
    <t>몰탈</t>
    <phoneticPr fontId="2" type="noConversion"/>
  </si>
  <si>
    <t>콘센트</t>
    <phoneticPr fontId="2" type="noConversion"/>
  </si>
  <si>
    <t>핸드레일</t>
    <phoneticPr fontId="2" type="noConversion"/>
  </si>
  <si>
    <t>자평</t>
    <phoneticPr fontId="2" type="noConversion"/>
  </si>
  <si>
    <t>장판</t>
    <phoneticPr fontId="2" type="noConversion"/>
  </si>
  <si>
    <t>잡자재</t>
    <phoneticPr fontId="2" type="noConversion"/>
  </si>
  <si>
    <t>자</t>
    <phoneticPr fontId="2" type="noConversion"/>
  </si>
  <si>
    <t>인</t>
    <phoneticPr fontId="2" type="noConversion"/>
  </si>
  <si>
    <t>소분류</t>
    <phoneticPr fontId="2" type="noConversion"/>
  </si>
  <si>
    <t>대분류</t>
    <phoneticPr fontId="2" type="noConversion"/>
  </si>
  <si>
    <t>=Sheet1!$D$11:$E$11</t>
    <phoneticPr fontId="2" type="noConversion"/>
  </si>
  <si>
    <t>중분류</t>
    <phoneticPr fontId="2" type="noConversion"/>
  </si>
  <si>
    <t>=CHOOSE(MATCH(Sheet1!$B30,대분류,0),Sheet1!$C$12:$D$12,Sheet1!$E$12)</t>
    <phoneticPr fontId="2" type="noConversion"/>
  </si>
  <si>
    <t>소분류</t>
    <phoneticPr fontId="2" type="noConversion"/>
  </si>
  <si>
    <t>=CHOOSE(MATCH(Sheet1!$C31,Sheet1!$C$12:$E$12,0),Sheet1!$B$13:$C$13,Sheet1!$D$13,Sheet1!$E$13:$F$13)</t>
    <phoneticPr fontId="2" type="noConversion"/>
  </si>
  <si>
    <t>분류</t>
    <phoneticPr fontId="2" type="noConversion"/>
  </si>
  <si>
    <t>=OFFSET(Sheet1!$B$13,1,MATCH(Sheet1!$D4,Sheet1!$B$13:$F$13,0)-1,COUNTA(OFFSET(Sheet1!$B$14:$B$27,0,MATCH(Sheet1!$D4,Sheet1!$B$13:$F$13,0)-1)),1)</t>
    <phoneticPr fontId="2" type="noConversion"/>
  </si>
  <si>
    <t>퍼티</t>
    <phoneticPr fontId="2" type="noConversion"/>
  </si>
  <si>
    <t>안티코스터코</t>
    <phoneticPr fontId="2" type="noConversion"/>
  </si>
  <si>
    <t>MDF</t>
  </si>
  <si>
    <t>몰딩</t>
  </si>
  <si>
    <t>=CHOOSE(MATCH(01!$B10,대분류,0),01!$B$11:$B$13)</t>
    <phoneticPr fontId="2" type="noConversion"/>
  </si>
  <si>
    <t>소운반</t>
  </si>
  <si>
    <t>먹메김</t>
    <phoneticPr fontId="2" type="noConversion"/>
  </si>
  <si>
    <t>=OFFSET(데이터!$C$2,0,MATCH(본문!$B$17,데이터!$C$1:$E$1,0)-1,COUNTA(OFFSET(데이터!$C:$C,0,MATCH(본문!$B$17,데이터!$C$1:$E$1,0)-1))-1,1)</t>
    <phoneticPr fontId="2" type="noConversion"/>
  </si>
  <si>
    <t>=OFFSET(자료!$B$2,0,MATCH(을지!$C$30,자료!$B$1:$N$1,0)-1,COUNTA(OFFSET(자료!$B$1:$B$15,0,MATCH(을지!$C$30,자료!$B$1:$N$1,0)-1))-1,1)</t>
    <phoneticPr fontId="2" type="noConversion"/>
  </si>
  <si>
    <t>준공청소</t>
  </si>
  <si>
    <t>방염공사</t>
    <phoneticPr fontId="2" type="noConversion"/>
  </si>
  <si>
    <t>소프트롱</t>
    <phoneticPr fontId="2" type="noConversion"/>
  </si>
  <si>
    <t>분전반신설</t>
    <phoneticPr fontId="2" type="noConversion"/>
  </si>
  <si>
    <t>소방시설</t>
    <phoneticPr fontId="2" type="noConversion"/>
  </si>
  <si>
    <t>전기공</t>
    <phoneticPr fontId="2" type="noConversion"/>
  </si>
  <si>
    <t>1TON</t>
    <phoneticPr fontId="2" type="noConversion"/>
  </si>
  <si>
    <t>수성 V.P 롤러3회</t>
    <phoneticPr fontId="2" type="noConversion"/>
  </si>
  <si>
    <t>2.5TON</t>
    <phoneticPr fontId="2" type="noConversion"/>
  </si>
  <si>
    <t>수성 V.P 뿜칠</t>
    <phoneticPr fontId="2" type="noConversion"/>
  </si>
  <si>
    <t>5TON</t>
    <phoneticPr fontId="2" type="noConversion"/>
  </si>
  <si>
    <t>수성</t>
    <phoneticPr fontId="2" type="noConversion"/>
  </si>
  <si>
    <t>락카</t>
    <phoneticPr fontId="2" type="noConversion"/>
  </si>
  <si>
    <t>점검구</t>
  </si>
  <si>
    <t>AL몰딩</t>
  </si>
  <si>
    <t>L.G.S</t>
    <phoneticPr fontId="2" type="noConversion"/>
  </si>
  <si>
    <t>차</t>
    <phoneticPr fontId="2" type="noConversion"/>
  </si>
  <si>
    <t>소  계</t>
    <phoneticPr fontId="2" type="noConversion"/>
  </si>
  <si>
    <t>2</t>
    <phoneticPr fontId="2" type="noConversion"/>
  </si>
  <si>
    <t>3</t>
    <phoneticPr fontId="2" type="noConversion"/>
  </si>
  <si>
    <t>6</t>
    <phoneticPr fontId="2" type="noConversion"/>
  </si>
  <si>
    <t>MDF 9mm+각재30*30</t>
    <phoneticPr fontId="2" type="noConversion"/>
  </si>
  <si>
    <t>32W</t>
    <phoneticPr fontId="2" type="noConversion"/>
  </si>
  <si>
    <t>50W</t>
    <phoneticPr fontId="2" type="noConversion"/>
  </si>
  <si>
    <t>실사프린팅</t>
    <phoneticPr fontId="2" type="noConversion"/>
  </si>
  <si>
    <t>유도등, 감지기</t>
    <phoneticPr fontId="2" type="noConversion"/>
  </si>
  <si>
    <t>*마지막 회색줄은 지우지마시오.</t>
    <phoneticPr fontId="2" type="noConversion"/>
  </si>
  <si>
    <t>U-LAMP</t>
    <phoneticPr fontId="2" type="noConversion"/>
  </si>
  <si>
    <t>4</t>
    <phoneticPr fontId="2" type="noConversion"/>
  </si>
  <si>
    <t>수식계산</t>
    <phoneticPr fontId="2" type="noConversion"/>
  </si>
  <si>
    <t>문자열 수식</t>
    <phoneticPr fontId="2" type="noConversion"/>
  </si>
  <si>
    <t>결과</t>
    <phoneticPr fontId="2" type="noConversion"/>
  </si>
  <si>
    <t>100*25</t>
    <phoneticPr fontId="2" type="noConversion"/>
  </si>
  <si>
    <t>100-45</t>
    <phoneticPr fontId="2" type="noConversion"/>
  </si>
  <si>
    <t>100/10</t>
    <phoneticPr fontId="2" type="noConversion"/>
  </si>
  <si>
    <t>100+60</t>
    <phoneticPr fontId="2" type="noConversion"/>
  </si>
  <si>
    <t>=EVALUATE(자료!$C40)</t>
    <phoneticPr fontId="2" type="noConversion"/>
  </si>
  <si>
    <t>날짜</t>
    <phoneticPr fontId="2" type="noConversion"/>
  </si>
  <si>
    <t>입금액</t>
    <phoneticPr fontId="2" type="noConversion"/>
  </si>
  <si>
    <t>출금액</t>
    <phoneticPr fontId="2" type="noConversion"/>
  </si>
  <si>
    <t>총매출액</t>
    <phoneticPr fontId="2" type="noConversion"/>
  </si>
  <si>
    <t>수식표시</t>
    <phoneticPr fontId="2" type="noConversion"/>
  </si>
  <si>
    <t>(셀에 입력된 수식을 텍스트로 표시하기-Get.Cell)</t>
  </si>
  <si>
    <t>=GET.CELL(6,자료!$F45)</t>
    <phoneticPr fontId="2" type="noConversion"/>
  </si>
  <si>
    <t>단상조성</t>
  </si>
  <si>
    <t>P-TILE</t>
  </si>
  <si>
    <t>재료분리대조성</t>
  </si>
  <si>
    <t>450*450*5</t>
    <phoneticPr fontId="2" type="noConversion"/>
  </si>
  <si>
    <t>600*600*21</t>
    <phoneticPr fontId="2" type="noConversion"/>
  </si>
  <si>
    <t>600*600*9</t>
    <phoneticPr fontId="2" type="noConversion"/>
  </si>
  <si>
    <t>합판12mm,2P+각재</t>
    <phoneticPr fontId="2" type="noConversion"/>
  </si>
  <si>
    <t>S'TL ㅁ30*30+합판12mm,2P</t>
    <phoneticPr fontId="2" type="noConversion"/>
  </si>
  <si>
    <t>M-Bar</t>
  </si>
  <si>
    <t>65×45 @450</t>
  </si>
  <si>
    <t>600×600㎜</t>
  </si>
  <si>
    <t>2PLY(천장면)</t>
    <phoneticPr fontId="2" type="noConversion"/>
  </si>
  <si>
    <t>THK 9mm * 4' * 8'</t>
  </si>
  <si>
    <t>THK 15mm * 4' * 8'</t>
  </si>
  <si>
    <t>3.6M*36mm*36mm</t>
  </si>
  <si>
    <t>450*450</t>
  </si>
  <si>
    <t>600*600</t>
  </si>
  <si>
    <t>THK 9.5mm * 3' * 6'/벽체2PLY</t>
  </si>
  <si>
    <t>방부목테크시공</t>
    <phoneticPr fontId="2" type="noConversion"/>
  </si>
  <si>
    <t>15*95*3600</t>
    <phoneticPr fontId="2" type="noConversion"/>
  </si>
  <si>
    <t>21*95*3600</t>
    <phoneticPr fontId="2" type="noConversion"/>
  </si>
  <si>
    <t>27*95*3600</t>
    <phoneticPr fontId="2" type="noConversion"/>
  </si>
  <si>
    <t>목도아</t>
    <phoneticPr fontId="2" type="noConversion"/>
  </si>
  <si>
    <t>900*2100</t>
    <phoneticPr fontId="2" type="noConversion"/>
  </si>
  <si>
    <t>1800*2100</t>
    <phoneticPr fontId="2" type="noConversion"/>
  </si>
  <si>
    <t>30*50 STL</t>
    <phoneticPr fontId="2" type="noConversion"/>
  </si>
  <si>
    <t>평</t>
    <phoneticPr fontId="2" type="noConversion"/>
  </si>
  <si>
    <t>파나플렉스</t>
    <phoneticPr fontId="2" type="noConversion"/>
  </si>
  <si>
    <t>쟌넬사인</t>
    <phoneticPr fontId="2" type="noConversion"/>
  </si>
  <si>
    <t>돌출간판</t>
    <phoneticPr fontId="2" type="noConversion"/>
  </si>
  <si>
    <t>인포메이션사인</t>
    <phoneticPr fontId="2" type="noConversion"/>
  </si>
  <si>
    <t>내부사인</t>
    <phoneticPr fontId="2" type="noConversion"/>
  </si>
  <si>
    <t>아크릴사인</t>
    <phoneticPr fontId="2" type="noConversion"/>
  </si>
  <si>
    <t>씨트사인</t>
    <phoneticPr fontId="2" type="noConversion"/>
  </si>
  <si>
    <t>아크릴+도장</t>
    <phoneticPr fontId="2" type="noConversion"/>
  </si>
  <si>
    <t>포멕스+도장</t>
    <phoneticPr fontId="2" type="noConversion"/>
  </si>
  <si>
    <t>실사출력</t>
    <phoneticPr fontId="2" type="noConversion"/>
  </si>
  <si>
    <t>시공인</t>
    <phoneticPr fontId="2" type="noConversion"/>
  </si>
  <si>
    <t>P-TILE</t>
    <phoneticPr fontId="2" type="noConversion"/>
  </si>
  <si>
    <t>지정 데코타일 450*450</t>
    <phoneticPr fontId="2" type="noConversion"/>
  </si>
  <si>
    <t>상기 공사에 대한 내역을 하기와 같이 제출합니다.</t>
    <phoneticPr fontId="2" type="noConversion"/>
  </si>
  <si>
    <t>단상조성</t>
    <phoneticPr fontId="2" type="noConversion"/>
  </si>
  <si>
    <t>벽체조성</t>
    <phoneticPr fontId="2" type="noConversion"/>
  </si>
  <si>
    <t>G.B 9.5mm2PLY+각재30*30</t>
    <phoneticPr fontId="2" type="noConversion"/>
  </si>
  <si>
    <t>26W*2</t>
    <phoneticPr fontId="2" type="noConversion"/>
  </si>
  <si>
    <t>30W*2</t>
    <phoneticPr fontId="2" type="noConversion"/>
  </si>
  <si>
    <t>75W</t>
    <phoneticPr fontId="2" type="noConversion"/>
  </si>
  <si>
    <t>명 칭</t>
    <phoneticPr fontId="11" type="noConversion"/>
  </si>
  <si>
    <t>THK 9.5mm * 3' * 6' 2PLY</t>
    <phoneticPr fontId="2" type="noConversion"/>
  </si>
  <si>
    <t>금속/유리공사</t>
    <phoneticPr fontId="2" type="noConversion"/>
  </si>
  <si>
    <t>WE ARE PLEASED TO SUBMIT YOU OUR ESTIMATES AS SPECIFIED ON ATTACHED SHEETS</t>
    <phoneticPr fontId="2" type="noConversion"/>
  </si>
  <si>
    <t>금액</t>
    <phoneticPr fontId="2" type="noConversion"/>
  </si>
  <si>
    <t>구성비</t>
    <phoneticPr fontId="12" type="noConversion"/>
  </si>
  <si>
    <t>비 고</t>
    <phoneticPr fontId="12" type="noConversion"/>
  </si>
  <si>
    <t>1. 재료비</t>
    <phoneticPr fontId="2" type="noConversion"/>
  </si>
  <si>
    <t>2. 노무비</t>
    <phoneticPr fontId="15" type="noConversion"/>
  </si>
  <si>
    <t>합   계</t>
    <phoneticPr fontId="15" type="noConversion"/>
  </si>
  <si>
    <t>총공사비</t>
    <phoneticPr fontId="2" type="noConversion"/>
  </si>
  <si>
    <t>단수조정</t>
    <phoneticPr fontId="2" type="noConversion"/>
  </si>
  <si>
    <t>STL 50*50</t>
    <phoneticPr fontId="2" type="noConversion"/>
  </si>
  <si>
    <t>STL 30*30</t>
    <phoneticPr fontId="2" type="noConversion"/>
  </si>
  <si>
    <t>단내림</t>
    <phoneticPr fontId="2" type="noConversion"/>
  </si>
  <si>
    <t>STL PLATE THK1.2</t>
    <phoneticPr fontId="2" type="noConversion"/>
  </si>
  <si>
    <t>S'STL FRAME</t>
    <phoneticPr fontId="2" type="noConversion"/>
  </si>
  <si>
    <t>차</t>
  </si>
  <si>
    <t>2.5t</t>
    <phoneticPr fontId="2" type="noConversion"/>
  </si>
  <si>
    <t>THK 12mm * 4' * 8'</t>
    <phoneticPr fontId="2" type="noConversion"/>
  </si>
  <si>
    <t>노무비*</t>
    <phoneticPr fontId="15" type="noConversion"/>
  </si>
  <si>
    <t>공 사 개 요</t>
    <phoneticPr fontId="2" type="noConversion"/>
  </si>
  <si>
    <t>작성자: 정성윤부장</t>
    <phoneticPr fontId="2" type="noConversion"/>
  </si>
  <si>
    <t>공 사 명</t>
    <phoneticPr fontId="2" type="noConversion"/>
  </si>
  <si>
    <t>소   재   지</t>
    <phoneticPr fontId="2" type="noConversion"/>
  </si>
  <si>
    <t>담 당 자</t>
    <phoneticPr fontId="2" type="noConversion"/>
  </si>
  <si>
    <t>공사예정금액</t>
    <phoneticPr fontId="2" type="noConversion"/>
  </si>
  <si>
    <t>\</t>
    <phoneticPr fontId="2" type="noConversion"/>
  </si>
  <si>
    <t>원정</t>
    <phoneticPr fontId="2" type="noConversion"/>
  </si>
  <si>
    <t>MOBILE</t>
    <phoneticPr fontId="2" type="noConversion"/>
  </si>
  <si>
    <t>공사확정금액</t>
    <phoneticPr fontId="2" type="noConversion"/>
  </si>
  <si>
    <t>TEL</t>
    <phoneticPr fontId="2" type="noConversion"/>
  </si>
  <si>
    <t>공사 기간</t>
    <phoneticPr fontId="2" type="noConversion"/>
  </si>
  <si>
    <t>FAX</t>
    <phoneticPr fontId="2" type="noConversion"/>
  </si>
  <si>
    <t>■</t>
    <phoneticPr fontId="2" type="noConversion"/>
  </si>
  <si>
    <t>공사내역</t>
    <phoneticPr fontId="2" type="noConversion"/>
  </si>
  <si>
    <t>공            사             개              요</t>
    <phoneticPr fontId="2" type="noConversion"/>
  </si>
  <si>
    <t>No</t>
    <phoneticPr fontId="2" type="noConversion"/>
  </si>
  <si>
    <t>품    명</t>
    <phoneticPr fontId="2" type="noConversion"/>
  </si>
  <si>
    <t>내     역</t>
    <phoneticPr fontId="2" type="noConversion"/>
  </si>
  <si>
    <t>PY</t>
    <phoneticPr fontId="2" type="noConversion"/>
  </si>
  <si>
    <t>비   고</t>
    <phoneticPr fontId="2" type="noConversion"/>
  </si>
  <si>
    <t>계</t>
    <phoneticPr fontId="2" type="noConversion"/>
  </si>
  <si>
    <t>㈜ 빅터하우스</t>
    <phoneticPr fontId="2" type="noConversion"/>
  </si>
  <si>
    <t>식</t>
    <phoneticPr fontId="2" type="noConversion"/>
  </si>
  <si>
    <t>L.G.S</t>
  </si>
  <si>
    <t>석고보드</t>
  </si>
  <si>
    <t>SET</t>
  </si>
  <si>
    <t>E S T I M A T E</t>
    <phoneticPr fontId="2" type="noConversion"/>
  </si>
  <si>
    <t>1. 재료비</t>
    <phoneticPr fontId="2" type="noConversion"/>
  </si>
  <si>
    <t>2. 노무비</t>
    <phoneticPr fontId="15" type="noConversion"/>
  </si>
  <si>
    <t>3. 산재보험료</t>
    <phoneticPr fontId="2" type="noConversion"/>
  </si>
  <si>
    <t>4. 고용보험료</t>
    <phoneticPr fontId="2" type="noConversion"/>
  </si>
  <si>
    <t>계</t>
    <phoneticPr fontId="15" type="noConversion"/>
  </si>
  <si>
    <t>5. 일반관리비</t>
    <phoneticPr fontId="2" type="noConversion"/>
  </si>
  <si>
    <t>6. 이윤</t>
    <phoneticPr fontId="2" type="noConversion"/>
  </si>
  <si>
    <t>계*</t>
    <phoneticPr fontId="15" type="noConversion"/>
  </si>
  <si>
    <t>1</t>
    <phoneticPr fontId="2" type="noConversion"/>
  </si>
  <si>
    <t>단수조정</t>
    <phoneticPr fontId="2" type="noConversion"/>
  </si>
  <si>
    <t>천정철거</t>
    <phoneticPr fontId="2" type="noConversion"/>
  </si>
  <si>
    <t>벽체철거</t>
    <phoneticPr fontId="2" type="noConversion"/>
  </si>
  <si>
    <t>폐자재반출</t>
    <phoneticPr fontId="2" type="noConversion"/>
  </si>
  <si>
    <t>폐기물처리비</t>
    <phoneticPr fontId="2" type="noConversion"/>
  </si>
  <si>
    <t>화장실공사</t>
    <phoneticPr fontId="2" type="noConversion"/>
  </si>
  <si>
    <t>9개소 리모델링</t>
    <phoneticPr fontId="2" type="noConversion"/>
  </si>
  <si>
    <t>갑지일반</t>
    <phoneticPr fontId="2" type="noConversion"/>
  </si>
  <si>
    <t>갑지요율</t>
    <phoneticPr fontId="2" type="noConversion"/>
  </si>
  <si>
    <t>2.5ton</t>
    <phoneticPr fontId="2" type="noConversion"/>
  </si>
  <si>
    <t>8</t>
    <phoneticPr fontId="2" type="noConversion"/>
  </si>
  <si>
    <t>M</t>
  </si>
  <si>
    <t>식</t>
  </si>
  <si>
    <t>계</t>
    <phoneticPr fontId="2" type="noConversion"/>
  </si>
  <si>
    <t>수성 V.P 뿜칠</t>
  </si>
  <si>
    <t>5</t>
    <phoneticPr fontId="2" type="noConversion"/>
  </si>
  <si>
    <t>F</t>
    <phoneticPr fontId="2" type="noConversion"/>
  </si>
  <si>
    <t>* 공사범위</t>
    <phoneticPr fontId="2" type="noConversion"/>
  </si>
  <si>
    <t>입  력(인테리어)</t>
    <phoneticPr fontId="2" type="noConversion"/>
  </si>
  <si>
    <t>제   출   처</t>
    <phoneticPr fontId="2" type="noConversion"/>
  </si>
  <si>
    <t>공   사   명</t>
    <phoneticPr fontId="2" type="noConversion"/>
  </si>
  <si>
    <t>제출일</t>
    <phoneticPr fontId="2" type="noConversion"/>
  </si>
  <si>
    <t>공사기간</t>
    <phoneticPr fontId="2" type="noConversion"/>
  </si>
  <si>
    <t>공사금액</t>
    <phoneticPr fontId="2" type="noConversion"/>
  </si>
  <si>
    <t>공사면적</t>
    <phoneticPr fontId="2" type="noConversion"/>
  </si>
  <si>
    <t>현장담당</t>
    <phoneticPr fontId="2" type="noConversion"/>
  </si>
  <si>
    <t>정 성 윤부장</t>
    <phoneticPr fontId="2" type="noConversion"/>
  </si>
  <si>
    <t>담당자</t>
    <phoneticPr fontId="2" type="noConversion"/>
  </si>
  <si>
    <t>견   적   서</t>
    <phoneticPr fontId="2" type="noConversion"/>
  </si>
  <si>
    <t>계약시</t>
    <phoneticPr fontId="2" type="noConversion"/>
  </si>
  <si>
    <t>내   역   서</t>
    <phoneticPr fontId="2" type="noConversion"/>
  </si>
  <si>
    <t>준공시</t>
    <phoneticPr fontId="2" type="noConversion"/>
  </si>
  <si>
    <t>준 공 내 역 서</t>
    <phoneticPr fontId="2" type="noConversion"/>
  </si>
  <si>
    <t>설계도면제출시</t>
    <phoneticPr fontId="2" type="noConversion"/>
  </si>
  <si>
    <t>원 가 계 산 서</t>
    <phoneticPr fontId="2" type="noConversion"/>
  </si>
  <si>
    <t>평당</t>
    <phoneticPr fontId="2" type="noConversion"/>
  </si>
  <si>
    <t>m2당</t>
    <phoneticPr fontId="2" type="noConversion"/>
  </si>
  <si>
    <t>9</t>
    <phoneticPr fontId="2" type="noConversion"/>
  </si>
  <si>
    <t>C</t>
    <phoneticPr fontId="2" type="noConversion"/>
  </si>
  <si>
    <t>큐비클조성</t>
    <phoneticPr fontId="2" type="noConversion"/>
  </si>
  <si>
    <t>액세서리</t>
    <phoneticPr fontId="2" type="noConversion"/>
  </si>
  <si>
    <t>대운반</t>
    <phoneticPr fontId="2" type="noConversion"/>
  </si>
  <si>
    <t>방염</t>
    <phoneticPr fontId="2" type="noConversion"/>
  </si>
  <si>
    <t>소  계</t>
    <phoneticPr fontId="2" type="noConversion"/>
  </si>
  <si>
    <t>도장 (천정)</t>
    <phoneticPr fontId="2" type="noConversion"/>
  </si>
  <si>
    <t>w</t>
    <phoneticPr fontId="2" type="noConversion"/>
  </si>
  <si>
    <t xml:space="preserve">개소 </t>
    <phoneticPr fontId="2" type="noConversion"/>
  </si>
  <si>
    <t>P-타일</t>
    <phoneticPr fontId="2" type="noConversion"/>
  </si>
  <si>
    <t>재료 분리대</t>
    <phoneticPr fontId="2" type="noConversion"/>
  </si>
  <si>
    <t>M2</t>
    <phoneticPr fontId="2" type="noConversion"/>
  </si>
  <si>
    <t>자</t>
  </si>
  <si>
    <t>타일 (바닥)</t>
    <phoneticPr fontId="2" type="noConversion"/>
  </si>
  <si>
    <t xml:space="preserve">부자재 포함 </t>
    <phoneticPr fontId="2" type="noConversion"/>
  </si>
  <si>
    <t>타일 (벽체)</t>
    <phoneticPr fontId="2" type="noConversion"/>
  </si>
  <si>
    <t>화장실 몰딩</t>
    <phoneticPr fontId="2" type="noConversion"/>
  </si>
  <si>
    <t>플라스틱 몰딩</t>
    <phoneticPr fontId="2" type="noConversion"/>
  </si>
  <si>
    <t>국산 대림 or 계림</t>
    <phoneticPr fontId="2" type="noConversion"/>
  </si>
  <si>
    <t>수전</t>
    <phoneticPr fontId="2" type="noConversion"/>
  </si>
  <si>
    <t>타일 몰딩</t>
    <phoneticPr fontId="2" type="noConversion"/>
  </si>
  <si>
    <t>SUS / D=10</t>
    <phoneticPr fontId="2" type="noConversion"/>
  </si>
  <si>
    <t>전기라디에이터설치</t>
    <phoneticPr fontId="2" type="noConversion"/>
  </si>
  <si>
    <t xml:space="preserve">* 견적외공사별도.        </t>
    <phoneticPr fontId="2" type="noConversion"/>
  </si>
  <si>
    <t xml:space="preserve">바닥철거 </t>
    <phoneticPr fontId="2" type="noConversion"/>
  </si>
  <si>
    <t>가설공사</t>
    <phoneticPr fontId="2" type="noConversion"/>
  </si>
  <si>
    <t>철거공사</t>
    <phoneticPr fontId="2" type="noConversion"/>
  </si>
  <si>
    <t>경량공사</t>
    <phoneticPr fontId="2" type="noConversion"/>
  </si>
  <si>
    <t>외부벽체/내부벽체</t>
    <phoneticPr fontId="2" type="noConversion"/>
  </si>
  <si>
    <t>THK 9.5mm * 3' * 6' 2PLY</t>
    <phoneticPr fontId="2" type="noConversion"/>
  </si>
  <si>
    <t>STUD</t>
  </si>
  <si>
    <t>인테리어필름</t>
    <phoneticPr fontId="2" type="noConversion"/>
  </si>
  <si>
    <t>걸레받이</t>
    <phoneticPr fontId="2" type="noConversion"/>
  </si>
  <si>
    <t>MDF 9mm+인테리어필름</t>
    <phoneticPr fontId="2" type="noConversion"/>
  </si>
  <si>
    <t>900*2100</t>
    <phoneticPr fontId="2" type="noConversion"/>
  </si>
  <si>
    <t>목도아</t>
    <phoneticPr fontId="2" type="noConversion"/>
  </si>
  <si>
    <t>손잡이</t>
    <phoneticPr fontId="2" type="noConversion"/>
  </si>
  <si>
    <t>레바</t>
    <phoneticPr fontId="2" type="noConversion"/>
  </si>
  <si>
    <t>하드웨어</t>
    <phoneticPr fontId="2" type="noConversion"/>
  </si>
  <si>
    <t>경첩및 잡자재</t>
    <phoneticPr fontId="2" type="noConversion"/>
  </si>
  <si>
    <t>인테리어필름</t>
    <phoneticPr fontId="2" type="noConversion"/>
  </si>
  <si>
    <t>좌변기</t>
    <phoneticPr fontId="2" type="noConversion"/>
  </si>
  <si>
    <t>세면기</t>
    <phoneticPr fontId="2" type="noConversion"/>
  </si>
  <si>
    <t>은경</t>
    <phoneticPr fontId="2" type="noConversion"/>
  </si>
  <si>
    <t>5mm</t>
    <phoneticPr fontId="2" type="noConversion"/>
  </si>
  <si>
    <t>세면대조성</t>
    <phoneticPr fontId="2" type="noConversion"/>
  </si>
  <si>
    <t>기타공사</t>
    <phoneticPr fontId="2" type="noConversion"/>
  </si>
  <si>
    <t>사인공사</t>
    <phoneticPr fontId="2" type="noConversion"/>
  </si>
  <si>
    <t>룸사인</t>
    <phoneticPr fontId="2" type="noConversion"/>
  </si>
  <si>
    <t>출입구시트사인</t>
    <phoneticPr fontId="2" type="noConversion"/>
  </si>
  <si>
    <t>휴지걸이</t>
    <phoneticPr fontId="2" type="noConversion"/>
  </si>
  <si>
    <t>경량천정및 등기구</t>
    <phoneticPr fontId="2" type="noConversion"/>
  </si>
  <si>
    <t>STL PLATE THK1.2</t>
  </si>
  <si>
    <t>커튼박스</t>
    <phoneticPr fontId="2" type="noConversion"/>
  </si>
  <si>
    <t>벽체(칼라도장)</t>
    <phoneticPr fontId="2" type="noConversion"/>
  </si>
  <si>
    <t>계단실공사</t>
    <phoneticPr fontId="2" type="noConversion"/>
  </si>
  <si>
    <t xml:space="preserve">SUS </t>
    <phoneticPr fontId="2" type="noConversion"/>
  </si>
  <si>
    <t>논슬립</t>
    <phoneticPr fontId="2" type="noConversion"/>
  </si>
  <si>
    <t>11</t>
    <phoneticPr fontId="2" type="noConversion"/>
  </si>
  <si>
    <t>10</t>
    <phoneticPr fontId="2" type="noConversion"/>
  </si>
  <si>
    <t>전기공사</t>
    <phoneticPr fontId="2" type="noConversion"/>
  </si>
  <si>
    <t>이동식 비계</t>
    <phoneticPr fontId="2" type="noConversion"/>
  </si>
  <si>
    <t>다운라이트</t>
    <phoneticPr fontId="2" type="noConversion"/>
  </si>
  <si>
    <t>T-5</t>
    <phoneticPr fontId="2" type="noConversion"/>
  </si>
  <si>
    <t>32W</t>
    <phoneticPr fontId="2" type="noConversion"/>
  </si>
  <si>
    <t>배관배선</t>
  </si>
  <si>
    <t>콘센트</t>
  </si>
  <si>
    <t>전기공</t>
  </si>
  <si>
    <t>인</t>
  </si>
  <si>
    <t>분전반</t>
    <phoneticPr fontId="2" type="noConversion"/>
  </si>
  <si>
    <t>식</t>
    <phoneticPr fontId="2" type="noConversion"/>
  </si>
  <si>
    <t>A/C간선공사</t>
    <phoneticPr fontId="2" type="noConversion"/>
  </si>
  <si>
    <t>12</t>
    <phoneticPr fontId="2" type="noConversion"/>
  </si>
  <si>
    <t>냉난방공사</t>
    <phoneticPr fontId="2" type="noConversion"/>
  </si>
  <si>
    <t>4-WAY 카세트형 판넬</t>
  </si>
  <si>
    <t>PC4NUSK1</t>
  </si>
  <si>
    <t>1-WAY 카세트형 판넬</t>
  </si>
  <si>
    <t>AGSS1181W</t>
  </si>
  <si>
    <t>룸컨트롤러(무선리모컨)</t>
  </si>
  <si>
    <t>AR-DH00</t>
  </si>
  <si>
    <t>Y-분기관</t>
  </si>
  <si>
    <t>실외기방진프레임</t>
  </si>
  <si>
    <t>냉매배관공사</t>
  </si>
  <si>
    <t>드레인공사</t>
  </si>
  <si>
    <t>통신공사</t>
  </si>
  <si>
    <t>실내기설치</t>
  </si>
  <si>
    <t>실외기설치</t>
  </si>
  <si>
    <t>압테스트</t>
  </si>
  <si>
    <t>시트커팅</t>
    <phoneticPr fontId="2" type="noConversion"/>
  </si>
  <si>
    <t>레일</t>
    <phoneticPr fontId="2" type="noConversion"/>
  </si>
  <si>
    <t>레일스포트</t>
    <phoneticPr fontId="2" type="noConversion"/>
  </si>
  <si>
    <t>PAR30</t>
    <phoneticPr fontId="2" type="noConversion"/>
  </si>
  <si>
    <t>삼파장 32W</t>
    <phoneticPr fontId="2" type="noConversion"/>
  </si>
  <si>
    <t>팬던트</t>
    <phoneticPr fontId="2" type="noConversion"/>
  </si>
  <si>
    <t>1층 유치부예배실</t>
    <phoneticPr fontId="2" type="noConversion"/>
  </si>
  <si>
    <t>북박이의자</t>
    <phoneticPr fontId="2" type="noConversion"/>
  </si>
  <si>
    <t>단상조성</t>
    <phoneticPr fontId="2" type="noConversion"/>
  </si>
  <si>
    <t>합판취부</t>
    <phoneticPr fontId="2" type="noConversion"/>
  </si>
  <si>
    <t>THK 12mm * 4' * 8' *2PLY</t>
    <phoneticPr fontId="2" type="noConversion"/>
  </si>
  <si>
    <t>STL 50*50</t>
  </si>
  <si>
    <t>카펫트시공</t>
    <phoneticPr fontId="2" type="noConversion"/>
  </si>
  <si>
    <t>SUS / D=100</t>
    <phoneticPr fontId="2" type="noConversion"/>
  </si>
  <si>
    <t>화장실바닥/내부바닥</t>
    <phoneticPr fontId="2" type="noConversion"/>
  </si>
  <si>
    <t>목벽체조성</t>
    <phoneticPr fontId="2" type="noConversion"/>
  </si>
  <si>
    <t>MDF9mm+각재</t>
    <phoneticPr fontId="2" type="noConversion"/>
  </si>
  <si>
    <t>라운드등박스조성</t>
    <phoneticPr fontId="2" type="noConversion"/>
  </si>
  <si>
    <t>MDF</t>
    <phoneticPr fontId="2" type="noConversion"/>
  </si>
  <si>
    <t>9mm</t>
    <phoneticPr fontId="2" type="noConversion"/>
  </si>
  <si>
    <t>목도아</t>
    <phoneticPr fontId="2" type="noConversion"/>
  </si>
  <si>
    <t>900*2100</t>
    <phoneticPr fontId="2" type="noConversion"/>
  </si>
  <si>
    <t>손잡이</t>
    <phoneticPr fontId="2" type="noConversion"/>
  </si>
  <si>
    <t>레바</t>
    <phoneticPr fontId="2" type="noConversion"/>
  </si>
  <si>
    <t>하드웨어</t>
    <phoneticPr fontId="2" type="noConversion"/>
  </si>
  <si>
    <t>경첩및 잡자재</t>
    <phoneticPr fontId="2" type="noConversion"/>
  </si>
  <si>
    <t>책장조성</t>
    <phoneticPr fontId="2" type="noConversion"/>
  </si>
  <si>
    <t>상부몰딩</t>
    <phoneticPr fontId="2" type="noConversion"/>
  </si>
  <si>
    <t>게시판조성</t>
    <phoneticPr fontId="2" type="noConversion"/>
  </si>
  <si>
    <t>MDF+인테리어필름+칠판페인트</t>
    <phoneticPr fontId="2" type="noConversion"/>
  </si>
  <si>
    <t>신발장조성</t>
    <phoneticPr fontId="2" type="noConversion"/>
  </si>
  <si>
    <t>6000*600*450</t>
    <phoneticPr fontId="2" type="noConversion"/>
  </si>
  <si>
    <t>목모보드</t>
    <phoneticPr fontId="2" type="noConversion"/>
  </si>
  <si>
    <t>13</t>
    <phoneticPr fontId="2" type="noConversion"/>
  </si>
  <si>
    <t>1층 피아노연습실 1,2/전실/재정부실/당회의실</t>
    <phoneticPr fontId="2" type="noConversion"/>
  </si>
  <si>
    <t>도배</t>
    <phoneticPr fontId="2" type="noConversion"/>
  </si>
  <si>
    <t>B1층 중고등부 예배실</t>
    <phoneticPr fontId="2" type="noConversion"/>
  </si>
  <si>
    <t>환기구조성</t>
    <phoneticPr fontId="2" type="noConversion"/>
  </si>
  <si>
    <t>데크시공</t>
    <phoneticPr fontId="2" type="noConversion"/>
  </si>
  <si>
    <t>단올림</t>
    <phoneticPr fontId="2" type="noConversion"/>
  </si>
  <si>
    <t>질석도장</t>
    <phoneticPr fontId="2" type="noConversion"/>
  </si>
  <si>
    <t>목재흡음보드</t>
    <phoneticPr fontId="2" type="noConversion"/>
  </si>
  <si>
    <t>벽체조성</t>
    <phoneticPr fontId="2" type="noConversion"/>
  </si>
  <si>
    <t>스톤타일</t>
    <phoneticPr fontId="2" type="noConversion"/>
  </si>
  <si>
    <t>환풍기</t>
    <phoneticPr fontId="2" type="noConversion"/>
  </si>
  <si>
    <t>수납장</t>
    <phoneticPr fontId="2" type="noConversion"/>
  </si>
  <si>
    <t>수납장조성</t>
    <phoneticPr fontId="2" type="noConversion"/>
  </si>
  <si>
    <t>1820*2400</t>
    <phoneticPr fontId="2" type="noConversion"/>
  </si>
  <si>
    <t>칼라유리</t>
    <phoneticPr fontId="2" type="noConversion"/>
  </si>
  <si>
    <t>구조틀</t>
    <phoneticPr fontId="2" type="noConversion"/>
  </si>
  <si>
    <t>인조대리석</t>
    <phoneticPr fontId="2" type="noConversion"/>
  </si>
  <si>
    <t>광텍스도장</t>
    <phoneticPr fontId="2" type="noConversion"/>
  </si>
  <si>
    <t>미장</t>
    <phoneticPr fontId="2" type="noConversion"/>
  </si>
  <si>
    <t>파벽돌</t>
    <phoneticPr fontId="2" type="noConversion"/>
  </si>
  <si>
    <t>재료분리대</t>
    <phoneticPr fontId="2" type="noConversion"/>
  </si>
  <si>
    <t>손스침</t>
    <phoneticPr fontId="2" type="noConversion"/>
  </si>
  <si>
    <t>MDF9mm</t>
    <phoneticPr fontId="2" type="noConversion"/>
  </si>
  <si>
    <t>분전반등</t>
    <phoneticPr fontId="2" type="noConversion"/>
  </si>
  <si>
    <t>방등</t>
    <phoneticPr fontId="2" type="noConversion"/>
  </si>
  <si>
    <t>FL40W*2</t>
    <phoneticPr fontId="2" type="noConversion"/>
  </si>
  <si>
    <t>3300*400*2400</t>
    <phoneticPr fontId="2" type="noConversion"/>
  </si>
  <si>
    <t>7</t>
    <phoneticPr fontId="2" type="noConversion"/>
  </si>
  <si>
    <t>화장실조성</t>
    <phoneticPr fontId="2" type="noConversion"/>
  </si>
  <si>
    <t>가구공사</t>
    <phoneticPr fontId="2" type="noConversion"/>
  </si>
  <si>
    <t>예배실의자</t>
    <phoneticPr fontId="2" type="noConversion"/>
  </si>
  <si>
    <t>강대상</t>
    <phoneticPr fontId="2" type="noConversion"/>
  </si>
  <si>
    <t>유치부예배실/중고등부예배실</t>
    <phoneticPr fontId="2" type="noConversion"/>
  </si>
  <si>
    <t>원형테이블</t>
    <phoneticPr fontId="2" type="noConversion"/>
  </si>
  <si>
    <t>당회의실</t>
    <phoneticPr fontId="2" type="noConversion"/>
  </si>
  <si>
    <t>의자</t>
    <phoneticPr fontId="2" type="noConversion"/>
  </si>
  <si>
    <t>사무용책상</t>
    <phoneticPr fontId="2" type="noConversion"/>
  </si>
  <si>
    <t>재정부실</t>
    <phoneticPr fontId="2" type="noConversion"/>
  </si>
  <si>
    <t>사무용의자</t>
    <phoneticPr fontId="2" type="noConversion"/>
  </si>
  <si>
    <t>하부수납방</t>
    <phoneticPr fontId="2" type="noConversion"/>
  </si>
  <si>
    <t>4인용테이블</t>
    <phoneticPr fontId="2" type="noConversion"/>
  </si>
  <si>
    <t>800*380*1200/유치부예배실</t>
    <phoneticPr fontId="2" type="noConversion"/>
  </si>
  <si>
    <t>1200*300*1150/유치부예배실</t>
    <phoneticPr fontId="2" type="noConversion"/>
  </si>
  <si>
    <t>1800*400*2400/중고등부예배실</t>
    <phoneticPr fontId="2" type="noConversion"/>
  </si>
  <si>
    <t>나무씨트</t>
    <phoneticPr fontId="2" type="noConversion"/>
  </si>
  <si>
    <t>INFORMATION</t>
    <phoneticPr fontId="2" type="noConversion"/>
  </si>
  <si>
    <t>도시가스배관정리</t>
    <phoneticPr fontId="2" type="noConversion"/>
  </si>
  <si>
    <t xml:space="preserve">액방 2회 + 도막 1회 </t>
    <phoneticPr fontId="2" type="noConversion"/>
  </si>
  <si>
    <t>미장및 방수공사</t>
    <phoneticPr fontId="2" type="noConversion"/>
  </si>
  <si>
    <t xml:space="preserve">화장실 설비 </t>
    <phoneticPr fontId="2" type="noConversion"/>
  </si>
  <si>
    <t>3300*400*2400/전실</t>
    <phoneticPr fontId="2" type="noConversion"/>
  </si>
  <si>
    <t>실외기[냉난방형]DVM PLUS S</t>
  </si>
  <si>
    <t>ADX180VGHHA1</t>
  </si>
  <si>
    <t>실내기[1-way, 냉난방형]0.7HP</t>
  </si>
  <si>
    <t>AVXCSH020B3</t>
  </si>
  <si>
    <t>실내기[1-way, 냉난방형]1.2HP</t>
  </si>
  <si>
    <t>AVXCSH032B3</t>
  </si>
  <si>
    <t>실내기[1-way, 냉난방형]1.5HP</t>
  </si>
  <si>
    <t>AVXCSH040B3</t>
  </si>
  <si>
    <t>실내기[4-way, 냉난방형]3.0HP</t>
  </si>
  <si>
    <t>ND0834HXB1</t>
  </si>
  <si>
    <t>실내기[4-way, 냉난방형]4.0HP</t>
  </si>
  <si>
    <t>ND1104HXB1</t>
  </si>
  <si>
    <t>AXJ-YA2815K외</t>
  </si>
  <si>
    <t>18HP</t>
  </si>
  <si>
    <t>장비사용료</t>
  </si>
  <si>
    <t>유아부실</t>
    <phoneticPr fontId="2" type="noConversion"/>
  </si>
  <si>
    <t>* 공사별도항목</t>
    <phoneticPr fontId="2" type="noConversion"/>
  </si>
  <si>
    <t>성현교회</t>
    <phoneticPr fontId="2" type="noConversion"/>
  </si>
  <si>
    <t>부속어린이집 인테리어공사</t>
    <phoneticPr fontId="2" type="noConversion"/>
  </si>
  <si>
    <t>통로</t>
    <phoneticPr fontId="2" type="noConversion"/>
  </si>
  <si>
    <t>m2</t>
    <phoneticPr fontId="2" type="noConversion"/>
  </si>
  <si>
    <t>EA</t>
    <phoneticPr fontId="2" type="noConversion"/>
  </si>
  <si>
    <t>M</t>
    <phoneticPr fontId="2" type="noConversion"/>
  </si>
  <si>
    <t>기타공사</t>
    <phoneticPr fontId="2" type="noConversion"/>
  </si>
  <si>
    <t>바닥, 천정, 벽체</t>
    <phoneticPr fontId="2" type="noConversion"/>
  </si>
  <si>
    <t>현장정리정돈</t>
    <phoneticPr fontId="2" type="noConversion"/>
  </si>
  <si>
    <t>자재대운반</t>
  </si>
  <si>
    <t>가구공사</t>
    <phoneticPr fontId="2" type="noConversion"/>
  </si>
  <si>
    <t>P/T아시바 임대사용료</t>
    <phoneticPr fontId="2" type="noConversion"/>
  </si>
  <si>
    <t>자재운반/집기운반</t>
    <phoneticPr fontId="2" type="noConversion"/>
  </si>
  <si>
    <t>자재소운반</t>
    <phoneticPr fontId="2" type="noConversion"/>
  </si>
  <si>
    <t>자재양중/인력</t>
    <phoneticPr fontId="2" type="noConversion"/>
  </si>
  <si>
    <t>인력</t>
    <phoneticPr fontId="2" type="noConversion"/>
  </si>
  <si>
    <t>벽체도장</t>
    <phoneticPr fontId="2" type="noConversion"/>
  </si>
  <si>
    <t>현장보양</t>
    <phoneticPr fontId="2" type="noConversion"/>
  </si>
  <si>
    <t>플라베니아,비닐 / 바닥,벽,집기</t>
    <phoneticPr fontId="2" type="noConversion"/>
  </si>
  <si>
    <t>폐기물 처리</t>
    <phoneticPr fontId="2" type="noConversion"/>
  </si>
  <si>
    <t>혼합 폐기물 / 2.5t</t>
    <phoneticPr fontId="2" type="noConversion"/>
  </si>
  <si>
    <t>차</t>
    <phoneticPr fontId="2" type="noConversion"/>
  </si>
  <si>
    <t>특수 폐기물(카페트) / 1t</t>
    <phoneticPr fontId="2" type="noConversion"/>
  </si>
  <si>
    <t>인</t>
    <phoneticPr fontId="2" type="noConversion"/>
  </si>
  <si>
    <t>혼합 폐기물 / 1t</t>
    <phoneticPr fontId="2" type="noConversion"/>
  </si>
  <si>
    <t>설비공사</t>
    <phoneticPr fontId="2" type="noConversion"/>
  </si>
  <si>
    <t>점검구</t>
    <phoneticPr fontId="2" type="noConversion"/>
  </si>
  <si>
    <t>벽체 철거</t>
    <phoneticPr fontId="2" type="noConversion"/>
  </si>
  <si>
    <t>천정 철거</t>
    <phoneticPr fontId="2" type="noConversion"/>
  </si>
  <si>
    <t xml:space="preserve">기존분전함 사용 </t>
    <phoneticPr fontId="2" type="noConversion"/>
  </si>
  <si>
    <t>배관배선</t>
    <phoneticPr fontId="2" type="noConversion"/>
  </si>
  <si>
    <t>등기구</t>
    <phoneticPr fontId="2" type="noConversion"/>
  </si>
  <si>
    <t>천정공사</t>
    <phoneticPr fontId="2" type="noConversion"/>
  </si>
  <si>
    <t>천정틀조성</t>
    <phoneticPr fontId="2" type="noConversion"/>
  </si>
  <si>
    <t>M-BAR-KS</t>
    <phoneticPr fontId="2" type="noConversion"/>
  </si>
  <si>
    <t>L.G.S / 달대 1M 이내</t>
    <phoneticPr fontId="2" type="noConversion"/>
  </si>
  <si>
    <t xml:space="preserve">석고보드 </t>
    <phoneticPr fontId="2" type="noConversion"/>
  </si>
  <si>
    <t>2PLY / 9T</t>
    <phoneticPr fontId="2" type="noConversion"/>
  </si>
  <si>
    <t>450*450  / AL'</t>
    <phoneticPr fontId="2" type="noConversion"/>
  </si>
  <si>
    <t>식</t>
    <phoneticPr fontId="2" type="noConversion"/>
  </si>
  <si>
    <t>C-STUD 65*45*0.8T</t>
    <phoneticPr fontId="2" type="noConversion"/>
  </si>
  <si>
    <t>벽체공사</t>
    <phoneticPr fontId="2" type="noConversion"/>
  </si>
  <si>
    <t>M2</t>
    <phoneticPr fontId="2" type="noConversion"/>
  </si>
  <si>
    <t>전기 철거</t>
    <phoneticPr fontId="2" type="noConversion"/>
  </si>
  <si>
    <t>천정,벽체</t>
    <phoneticPr fontId="2" type="noConversion"/>
  </si>
  <si>
    <t>잡자재</t>
    <phoneticPr fontId="2" type="noConversion"/>
  </si>
  <si>
    <t>천정도장</t>
    <phoneticPr fontId="2" type="noConversion"/>
  </si>
  <si>
    <t>ALL PUTTY</t>
    <phoneticPr fontId="2" type="noConversion"/>
  </si>
  <si>
    <t>바닥공사</t>
    <phoneticPr fontId="2" type="noConversion"/>
  </si>
  <si>
    <t>강마루</t>
    <phoneticPr fontId="2" type="noConversion"/>
  </si>
  <si>
    <t>금속공사</t>
    <phoneticPr fontId="2" type="noConversion"/>
  </si>
  <si>
    <t>락카룸 게이트</t>
    <phoneticPr fontId="2" type="noConversion"/>
  </si>
  <si>
    <t>ea</t>
    <phoneticPr fontId="2" type="noConversion"/>
  </si>
  <si>
    <t>유리공사</t>
    <phoneticPr fontId="2" type="noConversion"/>
  </si>
  <si>
    <t>운송비</t>
    <phoneticPr fontId="2" type="noConversion"/>
  </si>
  <si>
    <t>2.5T</t>
    <phoneticPr fontId="2" type="noConversion"/>
  </si>
  <si>
    <t>1T</t>
    <phoneticPr fontId="2" type="noConversion"/>
  </si>
  <si>
    <t>다마스</t>
    <phoneticPr fontId="2" type="noConversion"/>
  </si>
  <si>
    <t>락카</t>
    <phoneticPr fontId="2" type="noConversion"/>
  </si>
  <si>
    <t>전자키</t>
    <phoneticPr fontId="2" type="noConversion"/>
  </si>
  <si>
    <t>의자</t>
    <phoneticPr fontId="2" type="noConversion"/>
  </si>
  <si>
    <t>인조대리석</t>
    <phoneticPr fontId="2" type="noConversion"/>
  </si>
  <si>
    <t>파우더룸</t>
    <phoneticPr fontId="2" type="noConversion"/>
  </si>
  <si>
    <t>바닥철거</t>
    <phoneticPr fontId="2" type="noConversion"/>
  </si>
  <si>
    <t>SMPS 400W</t>
    <phoneticPr fontId="2" type="noConversion"/>
  </si>
  <si>
    <t>L.G.S 골조</t>
    <phoneticPr fontId="2" type="noConversion"/>
  </si>
  <si>
    <t>간접 등박스</t>
    <phoneticPr fontId="2" type="noConversion"/>
  </si>
  <si>
    <t>감지기</t>
    <phoneticPr fontId="2" type="noConversion"/>
  </si>
  <si>
    <t>귀중품보관함</t>
    <phoneticPr fontId="2" type="noConversion"/>
  </si>
  <si>
    <t>기성제품(10칸)</t>
    <phoneticPr fontId="2" type="noConversion"/>
  </si>
  <si>
    <t>속옷보관함</t>
    <phoneticPr fontId="2" type="noConversion"/>
  </si>
  <si>
    <t>자</t>
    <phoneticPr fontId="2" type="noConversion"/>
  </si>
  <si>
    <t xml:space="preserve">전신거울 </t>
    <phoneticPr fontId="2" type="noConversion"/>
  </si>
  <si>
    <t>A TYPE 카펫</t>
    <phoneticPr fontId="2" type="noConversion"/>
  </si>
  <si>
    <t>B TYPE 카펫</t>
    <phoneticPr fontId="2" type="noConversion"/>
  </si>
  <si>
    <t/>
  </si>
  <si>
    <t>구둣주걱 거치대</t>
    <phoneticPr fontId="2" type="noConversion"/>
  </si>
  <si>
    <t>수건 수거함</t>
    <phoneticPr fontId="2" type="noConversion"/>
  </si>
  <si>
    <t>분실물 보관함</t>
    <phoneticPr fontId="2" type="noConversion"/>
  </si>
  <si>
    <t>런드리백 다이</t>
    <phoneticPr fontId="2" type="noConversion"/>
  </si>
  <si>
    <t>대형시계</t>
    <phoneticPr fontId="2" type="noConversion"/>
  </si>
  <si>
    <t>파우더룸 휴지통</t>
    <phoneticPr fontId="2" type="noConversion"/>
  </si>
  <si>
    <t>공조 급배기</t>
    <phoneticPr fontId="2" type="noConversion"/>
  </si>
  <si>
    <t>수도설비</t>
    <phoneticPr fontId="2" type="noConversion"/>
  </si>
  <si>
    <t>세면대 / 수전 액세서리</t>
    <phoneticPr fontId="2" type="noConversion"/>
  </si>
  <si>
    <t>SET</t>
    <phoneticPr fontId="2" type="noConversion"/>
  </si>
  <si>
    <t>25T 암롤</t>
    <phoneticPr fontId="2" type="noConversion"/>
  </si>
  <si>
    <t>가설재</t>
    <phoneticPr fontId="2" type="noConversion"/>
  </si>
  <si>
    <t>일</t>
    <phoneticPr fontId="2" type="noConversion"/>
  </si>
  <si>
    <t>은경</t>
    <phoneticPr fontId="2" type="noConversion"/>
  </si>
  <si>
    <t>파우더룸 루버</t>
    <phoneticPr fontId="2" type="noConversion"/>
  </si>
  <si>
    <t>피난유도등</t>
    <phoneticPr fontId="2" type="noConversion"/>
  </si>
  <si>
    <t>펜던트</t>
    <phoneticPr fontId="2" type="noConversion"/>
  </si>
  <si>
    <t>포세린타일</t>
    <phoneticPr fontId="2" type="noConversion"/>
  </si>
  <si>
    <t xml:space="preserve">                            구  분
 비   목</t>
  </si>
  <si>
    <t>구    성   비</t>
  </si>
  <si>
    <t>금      액</t>
  </si>
  <si>
    <t>비    고</t>
  </si>
  <si>
    <t>순  공  사  원  가</t>
  </si>
  <si>
    <t>재료비</t>
  </si>
  <si>
    <t>직   접   재  료  비</t>
  </si>
  <si>
    <t>간   접   재  료  비</t>
  </si>
  <si>
    <t>작업설.부산물 등(△)</t>
  </si>
  <si>
    <t xml:space="preserve"> 소               계</t>
  </si>
  <si>
    <t>노무비</t>
  </si>
  <si>
    <t>직   접   노  무  비</t>
  </si>
  <si>
    <t>간   접   노  무  비</t>
  </si>
  <si>
    <t>소                계</t>
  </si>
  <si>
    <t>경  비</t>
  </si>
  <si>
    <t>산  재  보   험   료</t>
  </si>
  <si>
    <t>고  용  보   험   료</t>
  </si>
  <si>
    <t>안  전   관   리  비</t>
  </si>
  <si>
    <t xml:space="preserve">         계</t>
  </si>
  <si>
    <t>일  반   관   리  비</t>
  </si>
  <si>
    <t>이                윤</t>
  </si>
  <si>
    <t>총       원       가</t>
  </si>
  <si>
    <t>부   가   가  치  세</t>
  </si>
  <si>
    <t>도    급    금    액</t>
  </si>
  <si>
    <t>공 사 원 가 계 산 서</t>
    <phoneticPr fontId="2" type="noConversion"/>
  </si>
  <si>
    <t>간접 LED 3구모듈</t>
    <phoneticPr fontId="2" type="noConversion"/>
  </si>
  <si>
    <t>줄 PUTTY</t>
    <phoneticPr fontId="2" type="noConversion"/>
  </si>
  <si>
    <t>방염공사</t>
    <phoneticPr fontId="2" type="noConversion"/>
  </si>
  <si>
    <t>가구셋팅</t>
    <phoneticPr fontId="2" type="noConversion"/>
  </si>
  <si>
    <t>품</t>
    <phoneticPr fontId="2" type="noConversion"/>
  </si>
  <si>
    <t>냉난방기 이설</t>
    <phoneticPr fontId="2" type="noConversion"/>
  </si>
  <si>
    <t xml:space="preserve">M </t>
    <phoneticPr fontId="2" type="noConversion"/>
  </si>
  <si>
    <t>속옷보관실</t>
    <phoneticPr fontId="2" type="noConversion"/>
  </si>
  <si>
    <t>시각경보기</t>
    <phoneticPr fontId="2" type="noConversion"/>
  </si>
  <si>
    <t>방화셔터 교체 비용</t>
    <phoneticPr fontId="2" type="noConversion"/>
  </si>
  <si>
    <t>LED 3인치 5W</t>
    <phoneticPr fontId="2" type="noConversion"/>
  </si>
  <si>
    <t>스프링클러</t>
    <phoneticPr fontId="2" type="noConversion"/>
  </si>
  <si>
    <t>난방필름 시공</t>
    <phoneticPr fontId="2" type="noConversion"/>
  </si>
  <si>
    <t>스위치/콘센트/매입스피커(비상,일반)</t>
    <phoneticPr fontId="2" type="noConversion"/>
  </si>
  <si>
    <t xml:space="preserve">           </t>
    <phoneticPr fontId="2" type="noConversion"/>
  </si>
  <si>
    <t xml:space="preserve">                   </t>
    <phoneticPr fontId="2" type="noConversion"/>
  </si>
  <si>
    <t>6" LED 매입등 12W</t>
    <phoneticPr fontId="2" type="noConversion"/>
  </si>
  <si>
    <t>락카룸</t>
    <phoneticPr fontId="2" type="noConversion"/>
  </si>
  <si>
    <t>스툴</t>
    <phoneticPr fontId="2" type="noConversion"/>
  </si>
  <si>
    <t>간접 LED BAR  15W (보호커버 각형)</t>
    <phoneticPr fontId="2" type="noConversion"/>
  </si>
  <si>
    <t>퇴 직 공 제  부 금 비</t>
    <phoneticPr fontId="15" type="noConversion"/>
  </si>
  <si>
    <t>환  경  보  전  비</t>
    <phoneticPr fontId="15" type="noConversion"/>
  </si>
  <si>
    <t>파우더테이블조명박스</t>
    <phoneticPr fontId="2" type="noConversion"/>
  </si>
  <si>
    <t>파우더룸 테이블 금속틀</t>
    <phoneticPr fontId="2" type="noConversion"/>
  </si>
  <si>
    <t>88골프장 클럽하우스 여자락카 개선공사</t>
    <phoneticPr fontId="2" type="noConversion"/>
  </si>
  <si>
    <t>금      액  :  일금                ( \                )VAT포함</t>
    <phoneticPr fontId="15" type="noConversion"/>
  </si>
  <si>
    <t>공  사  명  :  88골프장 클럽하우스 여자락카 개선공사</t>
    <phoneticPr fontId="15" type="noConversion"/>
  </si>
  <si>
    <t>88골프장 클럽하우스 여자락카 개선공사</t>
    <phoneticPr fontId="2" type="noConversion"/>
  </si>
  <si>
    <t>백원단위 절사</t>
    <phoneticPr fontId="15" type="noConversion"/>
  </si>
</sst>
</file>

<file path=xl/styles.xml><?xml version="1.0" encoding="utf-8"?>
<styleSheet xmlns="http://schemas.openxmlformats.org/spreadsheetml/2006/main">
  <numFmts count="74">
    <numFmt numFmtId="6" formatCode="&quot;₩&quot;#,##0;[Red]\-&quot;₩&quot;#,##0"/>
    <numFmt numFmtId="8" formatCode="&quot;₩&quot;#,##0.00;[Red]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_-* #,##0.0_-;\-* #,##0.0_-;_-* &quot;-&quot;_-;_-@_-"/>
    <numFmt numFmtId="178" formatCode="#,##0.00_);[Red]\(#,##0.00\)"/>
    <numFmt numFmtId="179" formatCode="0_);[Red]\(0\)"/>
    <numFmt numFmtId="180" formatCode="0.00_);[Red]\(0.00\)"/>
    <numFmt numFmtId="181" formatCode="0;[Red]0"/>
    <numFmt numFmtId="182" formatCode="#,##0.00_ "/>
    <numFmt numFmtId="183" formatCode="#,##0_);[Red]\(#,##0\)"/>
    <numFmt numFmtId="184" formatCode="0.00;[Red]0.00"/>
    <numFmt numFmtId="185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6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_ * #,##0.00_ ;_ * \-#,##0.00_ ;_ * &quot;-&quot;??_ ;_ @_ "/>
    <numFmt numFmtId="188" formatCode="_ * #,##0_ ;_ * &quot;₩&quot;&quot;₩&quot;&quot;₩&quot;&quot;₩&quot;&quot;₩&quot;&quot;₩&quot;\-#,##0_ ;_ * &quot;-&quot;_ ;_ @_ "/>
    <numFmt numFmtId="18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_ * #,##0_ ;_ * &quot;₩&quot;&quot;₩&quot;&quot;₩&quot;&quot;₩&quot;&quot;₩&quot;&quot;₩&quot;&quot;₩&quot;&quot;₩&quot;&quot;₩&quot;&quot;₩&quot;&quot;₩&quot;&quot;₩&quot;&quot;₩&quot;&quot;₩&quot;&quot;₩&quot;\-#,##0_ ;_ * &quot;-&quot;_ ;_ @_ "/>
    <numFmt numFmtId="191" formatCode="[$-F800]dddd\,\ mmmm\ dd\,\ yyyy"/>
    <numFmt numFmtId="192" formatCode="0.0%"/>
    <numFmt numFmtId="193" formatCode="#,##0_ "/>
    <numFmt numFmtId="194" formatCode="mm&quot;월&quot;\ dd&quot;일&quot;"/>
    <numFmt numFmtId="195" formatCode="0.00_ "/>
    <numFmt numFmtId="196" formatCode="_-* #,##0.00_-;\-* #,##0.00_-;_-* &quot;-&quot;_-;_-@_-"/>
    <numFmt numFmtId="197" formatCode="yyyy&quot;년&quot;\ m&quot;월&quot;\ d&quot;일&quot;;@"/>
    <numFmt numFmtId="198" formatCode="#."/>
    <numFmt numFmtId="199" formatCode="#,##0.0"/>
    <numFmt numFmtId="200" formatCode="#,##0.000"/>
    <numFmt numFmtId="201" formatCode="&quot;(&quot;###.00&quot;)&quot;"/>
    <numFmt numFmtId="202" formatCode="_ &quot;₩&quot;* #,##0_ ;_ &quot;₩&quot;* \-#,##0_ ;_ &quot;₩&quot;* &quot;-&quot;_ ;_ @_ "/>
    <numFmt numFmtId="203" formatCode="_ * #,##0_ ;_ * \-#,##0_ ;_ * &quot;-&quot;_ ;_ @_ "/>
    <numFmt numFmtId="204" formatCode="&quot;₩&quot;#,##0;[Red]&quot;₩&quot;&quot;₩&quot;\-#,##0"/>
    <numFmt numFmtId="205" formatCode="_ &quot;₩&quot;* #,##0.00_ ;_ &quot;₩&quot;* \-#,##0.00_ ;_ &quot;₩&quot;* &quot;-&quot;??_ ;_ @_ "/>
    <numFmt numFmtId="206" formatCode="[Red]\+#;[Red]\-#;[Red]0"/>
    <numFmt numFmtId="207" formatCode="#,##0;[Red]&quot;△&quot;#,##0"/>
    <numFmt numFmtId="208" formatCode="#,##0_ ;[Red]&quot;△&quot;#,##0\ "/>
    <numFmt numFmtId="209" formatCode="_-* #,##0.0_-;&quot;₩&quot;\!\-* #,##0.0_-;_-* &quot;-&quot;_-;_-@_-"/>
    <numFmt numFmtId="210" formatCode="#.00"/>
    <numFmt numFmtId="211" formatCode="#,##0;&quot;△&quot;#,##0"/>
    <numFmt numFmtId="212" formatCode="0.0000"/>
    <numFmt numFmtId="213" formatCode="_-* #,##0.0_-;\-* #,##0.0_-;_-* &quot;-&quot;??_-;_-@_-"/>
    <numFmt numFmtId="214" formatCode="_(* #,##0.00_);_(* \(#,##0.00\);_(* &quot;-&quot;??_);_(@_)"/>
    <numFmt numFmtId="215" formatCode="#,##0.0000000_);[Red]\(#,##0.0000000\)"/>
    <numFmt numFmtId="216" formatCode="#,##0_ ;[Red]\-#,##0\ "/>
    <numFmt numFmtId="217" formatCode="0.0%;[Red]&quot;△&quot;0.0%"/>
    <numFmt numFmtId="218" formatCode="0.00%;[Red]&quot;△&quot;0.00%"/>
    <numFmt numFmtId="219" formatCode="&quot;₩&quot;#,##0;[Red]&quot;₩&quot;\-#,##0"/>
    <numFmt numFmtId="220" formatCode="#,##0;[Red]&quot;-&quot;#,##0"/>
    <numFmt numFmtId="221" formatCode="&quot;₩&quot;#,##0.00;&quot;₩&quot;&quot;₩&quot;&quot;₩&quot;&quot;₩&quot;&quot;₩&quot;\-#,##0.00"/>
    <numFmt numFmtId="222" formatCode="_ &quot;₩&quot;* #,##0.00_ ;_ &quot;₩&quot;* &quot;₩&quot;&quot;₩&quot;\-#,##0.00_ ;_ &quot;₩&quot;* &quot;-&quot;??_ ;_ @_ "/>
    <numFmt numFmtId="223" formatCode="&quot;(@&quot;#0.0&quot;)&quot;"/>
    <numFmt numFmtId="224" formatCode="_ &quot;₩&quot;* #,##0_ ;_ &quot;₩&quot;* &quot;₩&quot;\-#,##0_ ;_ &quot;₩&quot;* &quot;-&quot;_ ;_ @_ "/>
    <numFmt numFmtId="225" formatCode="_ &quot;₩&quot;* #,##0_ ;_ &quot;₩&quot;* &quot;₩&quot;&quot;₩&quot;&quot;₩&quot;&quot;₩&quot;\-#,##0_ ;_ &quot;₩&quot;* &quot;-&quot;_ ;_ @_ "/>
    <numFmt numFmtId="226" formatCode="#,##0.0#####\ ;[Red]\-#,##0.0#####\ "/>
    <numFmt numFmtId="227" formatCode="#,##0&quot; &quot;;[Red]&quot;△&quot;#,##0&quot; &quot;"/>
    <numFmt numFmtId="228" formatCode="* #,##0&quot; &quot;;[Red]* &quot;△&quot;#,##0&quot; &quot;;* @"/>
    <numFmt numFmtId="229" formatCode="#,##0.####;[Red]&quot;△&quot;#,##0.####"/>
    <numFmt numFmtId="230" formatCode="#,##0.00##;[Red]&quot;△&quot;#,##0.00##"/>
    <numFmt numFmtId="231" formatCode="%#.00"/>
    <numFmt numFmtId="232" formatCode="#,##0.00;[Red]&quot;-&quot;#,##0.00"/>
    <numFmt numFmtId="233" formatCode="\$#.00"/>
    <numFmt numFmtId="234" formatCode="\$#."/>
    <numFmt numFmtId="235" formatCode="&quot;$&quot;#,##0.00_);\(&quot;$&quot;#,##0.00\)"/>
    <numFmt numFmtId="236" formatCode="_ &quot;₩&quot;\ * #,##0_ ;_ &quot;₩&quot;\ * \-#,##0_ ;_ &quot;₩&quot;\ * &quot;-&quot;_ ;_ @_ "/>
    <numFmt numFmtId="237" formatCode="_ &quot;₩&quot;\ * #,##0.00_ ;_ &quot;₩&quot;\ * \-#,##0.00_ ;_ &quot;₩&quot;\ * &quot;-&quot;??_ ;_ @_ "/>
    <numFmt numFmtId="238" formatCode="0.000000"/>
    <numFmt numFmtId="239" formatCode="\$#,##0\ ;\(\$#,##0\)"/>
    <numFmt numFmtId="240" formatCode="_-[$€-2]* #,##0.00_-;\-[$€-2]* #,##0.00_-;_-[$€-2]* &quot;-&quot;??_-"/>
    <numFmt numFmtId="241" formatCode="#,##0\ &quot;DM&quot;;[Red]\-#,##0\ &quot;DM&quot;"/>
    <numFmt numFmtId="242" formatCode="#,##0.00\ &quot;DM&quot;;[Red]\-#,##0.00\ &quot;DM&quot;"/>
    <numFmt numFmtId="243" formatCode="_-* #,##0.0_-;\-* #,##0.0_-;_-* &quot;-&quot;?_-;_-@_-"/>
    <numFmt numFmtId="244" formatCode="###,###,###,###,###"/>
  </numFmts>
  <fonts count="14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36"/>
      <name val="굴림체"/>
      <family val="3"/>
      <charset val="129"/>
    </font>
    <font>
      <b/>
      <sz val="12"/>
      <name val="돋움"/>
      <family val="3"/>
      <charset val="129"/>
    </font>
    <font>
      <u/>
      <sz val="12"/>
      <name val="바탕체"/>
      <family val="1"/>
      <charset val="129"/>
    </font>
    <font>
      <b/>
      <sz val="14"/>
      <name val="바탕체"/>
      <family val="1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0"/>
      <name val="명조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name val="HY울릉도L"/>
      <family val="1"/>
      <charset val="129"/>
    </font>
    <font>
      <b/>
      <sz val="20"/>
      <name val="가는으뜸체"/>
      <family val="1"/>
      <charset val="129"/>
    </font>
    <font>
      <b/>
      <sz val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b/>
      <u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20"/>
      <name val="맑은 고딕"/>
      <family val="3"/>
      <charset val="129"/>
    </font>
    <font>
      <sz val="8"/>
      <name val="굴림체"/>
      <family val="3"/>
      <charset val="129"/>
    </font>
    <font>
      <b/>
      <sz val="8"/>
      <name val="돋움"/>
      <family val="3"/>
      <charset val="129"/>
    </font>
    <font>
      <sz val="6"/>
      <name val="굴림체"/>
      <family val="3"/>
      <charset val="129"/>
    </font>
    <font>
      <sz val="9"/>
      <name val="굴림"/>
      <family val="3"/>
      <charset val="129"/>
    </font>
    <font>
      <b/>
      <sz val="20"/>
      <name val="굴림"/>
      <family val="3"/>
      <charset val="129"/>
    </font>
    <font>
      <sz val="20"/>
      <name val="굴림"/>
      <family val="3"/>
      <charset val="129"/>
    </font>
    <font>
      <sz val="8"/>
      <name val="굴림"/>
      <family val="3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b/>
      <sz val="16"/>
      <name val="가는으뜸체"/>
      <family val="1"/>
      <charset val="129"/>
    </font>
    <font>
      <i/>
      <sz val="8"/>
      <name val="굴림체"/>
      <family val="3"/>
      <charset val="129"/>
    </font>
    <font>
      <b/>
      <sz val="9"/>
      <color indexed="10"/>
      <name val="맑은 고딕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2"/>
      <name val="???"/>
      <family val="1"/>
    </font>
    <font>
      <u/>
      <sz val="11"/>
      <color indexed="36"/>
      <name val="굃굍 굊긕긘긞긏"/>
      <family val="3"/>
      <charset val="129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name val="Arial"/>
      <family val="2"/>
    </font>
    <font>
      <sz val="11"/>
      <name val="바탕체"/>
      <family val="1"/>
      <charset val="129"/>
    </font>
    <font>
      <u/>
      <sz val="11"/>
      <color indexed="12"/>
      <name val="굃굍 굊긕긘긞긏"/>
      <family val="3"/>
      <charset val="129"/>
    </font>
    <font>
      <sz val="12"/>
      <name val="굴림"/>
      <family val="3"/>
      <charset val="129"/>
    </font>
    <font>
      <b/>
      <i/>
      <sz val="11"/>
      <name val="Arial"/>
      <family val="2"/>
    </font>
    <font>
      <u/>
      <sz val="20"/>
      <name val="HY헤드라인M"/>
      <family val="1"/>
      <charset val="129"/>
    </font>
    <font>
      <u/>
      <sz val="12"/>
      <color indexed="36"/>
      <name val="바탕체"/>
      <family val="1"/>
      <charset val="129"/>
    </font>
    <font>
      <sz val="11"/>
      <name val="Arial"/>
      <family val="2"/>
    </font>
    <font>
      <sz val="11"/>
      <name val="굃굍 긕긘긞긏"/>
      <family val="3"/>
      <charset val="129"/>
    </font>
    <font>
      <sz val="12"/>
      <name val="宋体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u/>
      <sz val="14"/>
      <name val="Arial"/>
      <family val="2"/>
    </font>
    <font>
      <b/>
      <sz val="12"/>
      <color indexed="16"/>
      <name val="굴림체"/>
      <family val="3"/>
      <charset val="129"/>
    </font>
    <font>
      <sz val="10"/>
      <name val="Helv"/>
      <family val="2"/>
    </font>
    <font>
      <sz val="12"/>
      <name val="견고딕"/>
      <family val="1"/>
      <charset val="129"/>
    </font>
    <font>
      <sz val="12"/>
      <color indexed="24"/>
      <name val="Helv"/>
      <family val="2"/>
    </font>
    <font>
      <u/>
      <sz val="9"/>
      <color indexed="36"/>
      <name val="Arial"/>
      <family val="2"/>
    </font>
    <font>
      <sz val="12"/>
      <name val="ＭＳ Ｐゴシック"/>
      <family val="2"/>
      <charset val="129"/>
    </font>
    <font>
      <sz val="12"/>
      <name val="¡§IoUAAA￠R¡×u"/>
      <family val="3"/>
      <charset val="129"/>
    </font>
    <font>
      <sz val="12"/>
      <name val="ⓒoUAAA¨u"/>
      <family val="1"/>
      <charset val="129"/>
    </font>
    <font>
      <sz val="11"/>
      <name val="µ¸¿ò"/>
      <family val="1"/>
      <charset val="129"/>
    </font>
    <font>
      <sz val="12"/>
      <name val="¹UAAA¼"/>
      <family val="3"/>
      <charset val="129"/>
    </font>
    <font>
      <sz val="12"/>
      <name val="¨IoUAAA¡§u"/>
      <family val="3"/>
      <charset val="129"/>
    </font>
    <font>
      <sz val="11"/>
      <name val="µ¸¿òÃ¼"/>
      <family val="3"/>
      <charset val="129"/>
    </font>
    <font>
      <u/>
      <sz val="10"/>
      <color indexed="1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9"/>
      <name val="굴림체"/>
      <family val="3"/>
      <charset val="129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sz val="8"/>
      <name val="Helv"/>
      <family val="2"/>
    </font>
    <font>
      <b/>
      <sz val="9"/>
      <name val="굴림"/>
      <family val="3"/>
      <charset val="129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20"/>
      <color indexed="9"/>
      <name val="굴림"/>
      <family val="3"/>
      <charset val="129"/>
    </font>
    <font>
      <sz val="12"/>
      <color indexed="14"/>
      <name val="Arial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Arial"/>
      <family val="2"/>
    </font>
    <font>
      <b/>
      <u/>
      <sz val="9"/>
      <name val="굴림체"/>
      <family val="3"/>
      <charset val="129"/>
    </font>
    <font>
      <b/>
      <sz val="8"/>
      <name val="굴림체"/>
      <family val="3"/>
      <charset val="129"/>
    </font>
    <font>
      <b/>
      <sz val="14"/>
      <name val="맑은 고딕"/>
      <family val="3"/>
      <charset val="129"/>
    </font>
    <font>
      <b/>
      <sz val="2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9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1F497D"/>
      <name val="맑은 고딕"/>
      <family val="3"/>
      <charset val="129"/>
    </font>
    <font>
      <b/>
      <sz val="12"/>
      <color rgb="FFFF0000"/>
      <name val="돋움"/>
      <family val="3"/>
      <charset val="129"/>
    </font>
    <font>
      <sz val="12"/>
      <color rgb="FFFF0000"/>
      <name val="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7"/>
      </patternFill>
    </fill>
    <fill>
      <patternFill patternType="solid">
        <fgColor indexed="54"/>
        <bgColor indexed="64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EEE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74">
    <xf numFmtId="0" fontId="0" fillId="0" borderId="0"/>
    <xf numFmtId="0" fontId="51" fillId="0" borderId="1">
      <alignment horizontal="center"/>
    </xf>
    <xf numFmtId="0" fontId="52" fillId="0" borderId="2">
      <alignment horizontal="centerContinuous" vertical="center"/>
    </xf>
    <xf numFmtId="3" fontId="53" fillId="0" borderId="3"/>
    <xf numFmtId="199" fontId="24" fillId="0" borderId="0">
      <alignment vertical="center"/>
    </xf>
    <xf numFmtId="4" fontId="24" fillId="0" borderId="0">
      <alignment vertical="center"/>
    </xf>
    <xf numFmtId="200" fontId="24" fillId="0" borderId="0">
      <alignment vertical="center"/>
    </xf>
    <xf numFmtId="201" fontId="46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24" fillId="0" borderId="0"/>
    <xf numFmtId="0" fontId="24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/>
    <xf numFmtId="0" fontId="24" fillId="0" borderId="0"/>
    <xf numFmtId="0" fontId="24" fillId="0" borderId="0"/>
    <xf numFmtId="202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2" fontId="24" fillId="0" borderId="0" applyFont="0" applyFill="0" applyBorder="0" applyAlignment="0" applyProtection="0"/>
    <xf numFmtId="205" fontId="1" fillId="0" borderId="0" applyFont="0" applyFill="0" applyBorder="0" applyAlignment="0" applyProtection="0"/>
    <xf numFmtId="0" fontId="51" fillId="0" borderId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0" fontId="51" fillId="0" borderId="0"/>
    <xf numFmtId="0" fontId="24" fillId="0" borderId="0"/>
    <xf numFmtId="202" fontId="24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203" fontId="53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1" fillId="0" borderId="0"/>
    <xf numFmtId="204" fontId="1" fillId="0" borderId="0" applyFont="0" applyFill="0" applyBorder="0" applyAlignment="0" applyProtection="0"/>
    <xf numFmtId="0" fontId="21" fillId="0" borderId="0"/>
    <xf numFmtId="202" fontId="24" fillId="0" borderId="0" applyFont="0" applyFill="0" applyBorder="0" applyAlignment="0" applyProtection="0"/>
    <xf numFmtId="205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5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24" fillId="0" borderId="0"/>
    <xf numFmtId="203" fontId="5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6" fillId="0" borderId="0"/>
    <xf numFmtId="206" fontId="46" fillId="0" borderId="0" applyFont="0" applyFill="0" applyBorder="0" applyProtection="0">
      <alignment vertical="center"/>
    </xf>
    <xf numFmtId="207" fontId="46" fillId="0" borderId="0">
      <alignment vertical="center"/>
    </xf>
    <xf numFmtId="208" fontId="46" fillId="0" borderId="0" applyFont="0" applyFill="0" applyBorder="0" applyAlignment="0" applyProtection="0">
      <alignment vertical="center"/>
    </xf>
    <xf numFmtId="198" fontId="50" fillId="0" borderId="0">
      <protection locked="0"/>
    </xf>
    <xf numFmtId="9" fontId="52" fillId="0" borderId="0">
      <alignment vertical="center"/>
    </xf>
    <xf numFmtId="3" fontId="53" fillId="0" borderId="3"/>
    <xf numFmtId="0" fontId="52" fillId="0" borderId="0">
      <alignment vertical="center"/>
    </xf>
    <xf numFmtId="3" fontId="53" fillId="0" borderId="3"/>
    <xf numFmtId="10" fontId="52" fillId="0" borderId="0">
      <alignment vertical="center"/>
    </xf>
    <xf numFmtId="0" fontId="52" fillId="0" borderId="0">
      <alignment vertical="center"/>
    </xf>
    <xf numFmtId="209" fontId="1" fillId="0" borderId="0">
      <alignment vertical="center"/>
    </xf>
    <xf numFmtId="203" fontId="57" fillId="0" borderId="0" applyFont="0" applyFill="0" applyBorder="0" applyAlignment="0" applyProtection="0"/>
    <xf numFmtId="0" fontId="118" fillId="30" borderId="0" applyNumberFormat="0" applyBorder="0" applyAlignment="0" applyProtection="0">
      <alignment vertical="center"/>
    </xf>
    <xf numFmtId="0" fontId="58" fillId="0" borderId="0"/>
    <xf numFmtId="203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0" fontId="3" fillId="0" borderId="4" applyProtection="0">
      <alignment horizontal="left" vertical="center" wrapText="1"/>
    </xf>
    <xf numFmtId="235" fontId="6" fillId="5" borderId="5">
      <alignment horizontal="center" vertical="center"/>
    </xf>
    <xf numFmtId="0" fontId="50" fillId="0" borderId="0">
      <protection locked="0"/>
    </xf>
    <xf numFmtId="202" fontId="78" fillId="0" borderId="0" applyFont="0" applyFill="0" applyBorder="0" applyAlignment="0" applyProtection="0"/>
    <xf numFmtId="236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5" fontId="78" fillId="0" borderId="0" applyFont="0" applyFill="0" applyBorder="0" applyAlignment="0" applyProtection="0"/>
    <xf numFmtId="23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02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51" fillId="0" borderId="0"/>
    <xf numFmtId="203" fontId="78" fillId="0" borderId="0" applyFont="0" applyFill="0" applyBorder="0" applyAlignment="0" applyProtection="0"/>
    <xf numFmtId="203" fontId="79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78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/>
    <xf numFmtId="0" fontId="77" fillId="0" borderId="0"/>
    <xf numFmtId="37" fontId="80" fillId="0" borderId="0"/>
    <xf numFmtId="0" fontId="82" fillId="0" borderId="0"/>
    <xf numFmtId="0" fontId="80" fillId="0" borderId="0"/>
    <xf numFmtId="0" fontId="79" fillId="0" borderId="0"/>
    <xf numFmtId="0" fontId="21" fillId="0" borderId="0"/>
    <xf numFmtId="0" fontId="1" fillId="0" borderId="0" applyFill="0" applyBorder="0" applyAlignment="0"/>
    <xf numFmtId="0" fontId="23" fillId="0" borderId="0"/>
    <xf numFmtId="0" fontId="83" fillId="0" borderId="0" applyNumberFormat="0" applyFill="0" applyBorder="0" applyAlignment="0" applyProtection="0">
      <alignment vertical="top"/>
      <protection locked="0"/>
    </xf>
    <xf numFmtId="203" fontId="57" fillId="0" borderId="0" applyFont="0" applyFill="0" applyBorder="0" applyAlignment="0" applyProtection="0"/>
    <xf numFmtId="198" fontId="84" fillId="0" borderId="0">
      <protection locked="0"/>
    </xf>
    <xf numFmtId="0" fontId="21" fillId="0" borderId="0" applyFont="0" applyFill="0" applyBorder="0" applyAlignment="0" applyProtection="0"/>
    <xf numFmtId="188" fontId="24" fillId="0" borderId="0"/>
    <xf numFmtId="0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7" fillId="0" borderId="0" applyFont="0" applyFill="0" applyBorder="0" applyAlignment="0" applyProtection="0"/>
    <xf numFmtId="198" fontId="84" fillId="0" borderId="0">
      <protection locked="0"/>
    </xf>
    <xf numFmtId="0" fontId="21" fillId="0" borderId="0" applyFont="0" applyFill="0" applyBorder="0" applyAlignment="0" applyProtection="0"/>
    <xf numFmtId="238" fontId="24" fillId="0" borderId="3" applyFill="0" applyBorder="0" applyAlignment="0"/>
    <xf numFmtId="0" fontId="24" fillId="0" borderId="0" applyFont="0" applyFill="0" applyBorder="0" applyAlignment="0" applyProtection="0"/>
    <xf numFmtId="239" fontId="21" fillId="0" borderId="0" applyFont="0" applyFill="0" applyBorder="0" applyAlignment="0" applyProtection="0"/>
    <xf numFmtId="0" fontId="1" fillId="0" borderId="0"/>
    <xf numFmtId="198" fontId="84" fillId="0" borderId="0">
      <protection locked="0"/>
    </xf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9" fontId="1" fillId="0" borderId="0"/>
    <xf numFmtId="0" fontId="86" fillId="0" borderId="0" applyNumberFormat="0" applyAlignment="0">
      <alignment horizontal="left"/>
    </xf>
    <xf numFmtId="240" fontId="87" fillId="0" borderId="0" applyFon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8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88" fillId="0" borderId="0">
      <protection locked="0"/>
    </xf>
    <xf numFmtId="198" fontId="84" fillId="0" borderId="0">
      <protection locked="0"/>
    </xf>
    <xf numFmtId="0" fontId="89" fillId="0" borderId="0" applyNumberFormat="0" applyFill="0" applyBorder="0" applyAlignment="0" applyProtection="0"/>
    <xf numFmtId="38" fontId="25" fillId="6" borderId="0" applyNumberFormat="0" applyBorder="0" applyAlignment="0" applyProtection="0"/>
    <xf numFmtId="0" fontId="26" fillId="0" borderId="0">
      <alignment horizontal="left"/>
    </xf>
    <xf numFmtId="0" fontId="27" fillId="0" borderId="6" applyNumberFormat="0" applyAlignment="0" applyProtection="0">
      <alignment horizontal="left" vertical="center"/>
    </xf>
    <xf numFmtId="0" fontId="27" fillId="0" borderId="7">
      <alignment horizontal="left" vertical="center"/>
    </xf>
    <xf numFmtId="14" fontId="90" fillId="7" borderId="8">
      <alignment horizontal="center" vertical="center" wrapText="1"/>
    </xf>
    <xf numFmtId="0" fontId="9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8" fontId="92" fillId="0" borderId="0">
      <protection locked="0"/>
    </xf>
    <xf numFmtId="198" fontId="92" fillId="0" borderId="0">
      <protection locked="0"/>
    </xf>
    <xf numFmtId="0" fontId="93" fillId="0" borderId="9" applyNumberFormat="0" applyFill="0" applyAlignment="0" applyProtection="0"/>
    <xf numFmtId="0" fontId="94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10" fontId="25" fillId="6" borderId="3" applyNumberFormat="0" applyBorder="0" applyAlignment="0" applyProtection="0"/>
    <xf numFmtId="202" fontId="24" fillId="0" borderId="0" applyFont="0" applyFill="0" applyBorder="0" applyAlignment="0" applyProtection="0"/>
    <xf numFmtId="203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8" fillId="0" borderId="8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3" fontId="57" fillId="0" borderId="0" applyFont="0" applyFill="0" applyBorder="0" applyAlignment="0" applyProtection="0"/>
    <xf numFmtId="37" fontId="95" fillId="0" borderId="0"/>
    <xf numFmtId="0" fontId="53" fillId="0" borderId="10" applyNumberFormat="0" applyFont="0" applyBorder="0" applyProtection="0">
      <alignment horizontal="center" vertical="center"/>
    </xf>
    <xf numFmtId="190" fontId="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4" fillId="0" borderId="0"/>
    <xf numFmtId="0" fontId="21" fillId="0" borderId="0"/>
    <xf numFmtId="0" fontId="97" fillId="0" borderId="0" applyFont="0" applyFill="0" applyBorder="0" applyAlignment="0" applyProtection="0">
      <alignment horizontal="centerContinuous"/>
    </xf>
    <xf numFmtId="0" fontId="97" fillId="0" borderId="0" applyFont="0" applyFill="0" applyBorder="0" applyAlignment="0" applyProtection="0">
      <alignment horizontal="centerContinuous"/>
    </xf>
    <xf numFmtId="0" fontId="97" fillId="0" borderId="0" applyFont="0" applyFill="0" applyBorder="0" applyAlignment="0" applyProtection="0">
      <alignment horizontal="centerContinuous"/>
    </xf>
    <xf numFmtId="0" fontId="97" fillId="0" borderId="0" applyFont="0" applyFill="0" applyBorder="0" applyAlignment="0" applyProtection="0">
      <alignment horizontal="centerContinuous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98" fontId="84" fillId="0" borderId="0">
      <protection locked="0"/>
    </xf>
    <xf numFmtId="10" fontId="21" fillId="0" borderId="0" applyFont="0" applyFill="0" applyBorder="0" applyAlignment="0" applyProtection="0"/>
    <xf numFmtId="198" fontId="84" fillId="0" borderId="0">
      <protection locked="0"/>
    </xf>
    <xf numFmtId="0" fontId="66" fillId="0" borderId="3" applyNumberFormat="0" applyAlignment="0"/>
    <xf numFmtId="187" fontId="24" fillId="0" borderId="0" applyFont="0" applyFill="0" applyBorder="0" applyAlignment="0" applyProtection="0"/>
    <xf numFmtId="0" fontId="1" fillId="0" borderId="3" applyNumberFormat="0" applyFont="0" applyFill="0" applyAlignment="0" applyProtection="0">
      <alignment vertical="center"/>
    </xf>
    <xf numFmtId="30" fontId="98" fillId="0" borderId="0" applyNumberFormat="0" applyFill="0" applyBorder="0" applyAlignment="0" applyProtection="0">
      <alignment horizontal="left"/>
    </xf>
    <xf numFmtId="4" fontId="99" fillId="8" borderId="11" applyNumberFormat="0" applyProtection="0">
      <alignment vertical="center"/>
    </xf>
    <xf numFmtId="4" fontId="100" fillId="9" borderId="11" applyNumberFormat="0" applyProtection="0">
      <alignment vertical="center"/>
    </xf>
    <xf numFmtId="4" fontId="41" fillId="4" borderId="11" applyNumberFormat="0" applyProtection="0">
      <alignment horizontal="left" vertical="center" indent="1"/>
    </xf>
    <xf numFmtId="4" fontId="101" fillId="9" borderId="12" applyNumberFormat="0" applyProtection="0">
      <alignment horizontal="left" vertical="center" indent="1"/>
    </xf>
    <xf numFmtId="4" fontId="41" fillId="10" borderId="0" applyNumberFormat="0" applyProtection="0">
      <alignment horizontal="left" vertical="center" indent="1"/>
    </xf>
    <xf numFmtId="4" fontId="102" fillId="11" borderId="11" applyNumberFormat="0" applyProtection="0">
      <alignment horizontal="right" vertical="center"/>
    </xf>
    <xf numFmtId="4" fontId="102" fillId="12" borderId="11" applyNumberFormat="0" applyProtection="0">
      <alignment horizontal="right" vertical="center"/>
    </xf>
    <xf numFmtId="4" fontId="102" fillId="13" borderId="11" applyNumberFormat="0" applyProtection="0">
      <alignment horizontal="right" vertical="center"/>
    </xf>
    <xf numFmtId="4" fontId="102" fillId="14" borderId="11" applyNumberFormat="0" applyProtection="0">
      <alignment horizontal="right" vertical="center"/>
    </xf>
    <xf numFmtId="4" fontId="102" fillId="15" borderId="11" applyNumberFormat="0" applyProtection="0">
      <alignment horizontal="right" vertical="center"/>
    </xf>
    <xf numFmtId="4" fontId="102" fillId="16" borderId="11" applyNumberFormat="0" applyProtection="0">
      <alignment horizontal="right" vertical="center"/>
    </xf>
    <xf numFmtId="4" fontId="102" fillId="17" borderId="11" applyNumberFormat="0" applyProtection="0">
      <alignment horizontal="right" vertical="center"/>
    </xf>
    <xf numFmtId="4" fontId="102" fillId="18" borderId="11" applyNumberFormat="0" applyProtection="0">
      <alignment horizontal="right" vertical="center"/>
    </xf>
    <xf numFmtId="4" fontId="102" fillId="19" borderId="11" applyNumberFormat="0" applyProtection="0">
      <alignment horizontal="right" vertical="center"/>
    </xf>
    <xf numFmtId="4" fontId="99" fillId="20" borderId="13" applyNumberFormat="0" applyProtection="0">
      <alignment horizontal="left" vertical="center" indent="1"/>
    </xf>
    <xf numFmtId="4" fontId="99" fillId="2" borderId="0" applyNumberFormat="0" applyProtection="0">
      <alignment horizontal="left" vertical="center" indent="1"/>
    </xf>
    <xf numFmtId="4" fontId="103" fillId="21" borderId="0" applyNumberFormat="0" applyProtection="0">
      <alignment horizontal="left" vertical="center" indent="1"/>
    </xf>
    <xf numFmtId="4" fontId="21" fillId="5" borderId="11" applyNumberFormat="0" applyProtection="0">
      <alignment horizontal="right" vertical="center"/>
    </xf>
    <xf numFmtId="4" fontId="14" fillId="2" borderId="14" applyNumberFormat="0" applyProtection="0">
      <alignment horizontal="left" vertical="center" indent="1"/>
    </xf>
    <xf numFmtId="4" fontId="21" fillId="22" borderId="3" applyNumberFormat="0" applyProtection="0">
      <alignment horizontal="left" vertical="center" indent="1"/>
    </xf>
    <xf numFmtId="4" fontId="102" fillId="23" borderId="11" applyNumberFormat="0" applyProtection="0">
      <alignment vertical="center"/>
    </xf>
    <xf numFmtId="4" fontId="104" fillId="23" borderId="11" applyNumberFormat="0" applyProtection="0">
      <alignment vertical="center"/>
    </xf>
    <xf numFmtId="4" fontId="103" fillId="5" borderId="15" applyNumberFormat="0" applyProtection="0">
      <alignment horizontal="left" vertical="center" indent="1"/>
    </xf>
    <xf numFmtId="4" fontId="41" fillId="24" borderId="11" applyNumberFormat="0" applyProtection="0">
      <alignment horizontal="right" vertical="center"/>
    </xf>
    <xf numFmtId="4" fontId="104" fillId="23" borderId="11" applyNumberFormat="0" applyProtection="0">
      <alignment horizontal="right" vertical="center"/>
    </xf>
    <xf numFmtId="4" fontId="99" fillId="3" borderId="11" applyNumberFormat="0" applyProtection="0">
      <alignment horizontal="center" vertical="center" wrapText="1"/>
    </xf>
    <xf numFmtId="0" fontId="21" fillId="25" borderId="12" applyNumberFormat="0" applyProtection="0">
      <alignment horizontal="left" vertical="center" indent="1"/>
    </xf>
    <xf numFmtId="4" fontId="105" fillId="26" borderId="0" applyNumberFormat="0" applyProtection="0">
      <alignment horizontal="left" vertical="center" indent="1"/>
    </xf>
    <xf numFmtId="4" fontId="106" fillId="23" borderId="11" applyNumberFormat="0" applyProtection="0">
      <alignment horizontal="right" vertical="center"/>
    </xf>
    <xf numFmtId="202" fontId="6" fillId="0" borderId="0" applyFont="0" applyFill="0" applyBorder="0" applyAlignment="0" applyProtection="0"/>
    <xf numFmtId="219" fontId="14" fillId="0" borderId="0">
      <alignment horizontal="center"/>
    </xf>
    <xf numFmtId="0" fontId="28" fillId="0" borderId="0"/>
    <xf numFmtId="40" fontId="107" fillId="0" borderId="0" applyBorder="0">
      <alignment horizontal="right"/>
    </xf>
    <xf numFmtId="49" fontId="108" fillId="0" borderId="0" applyFill="0" applyBorder="0" applyProtection="0">
      <alignment horizontal="centerContinuous" vertical="center"/>
    </xf>
    <xf numFmtId="0" fontId="109" fillId="0" borderId="0" applyFill="0" applyBorder="0" applyProtection="0">
      <alignment horizontal="centerContinuous" vertical="center"/>
    </xf>
    <xf numFmtId="0" fontId="6" fillId="6" borderId="0" applyFill="0" applyBorder="0" applyProtection="0">
      <alignment horizontal="center" vertical="center"/>
    </xf>
    <xf numFmtId="198" fontId="84" fillId="0" borderId="16">
      <protection locked="0"/>
    </xf>
    <xf numFmtId="0" fontId="110" fillId="0" borderId="17">
      <alignment horizontal="left"/>
    </xf>
    <xf numFmtId="37" fontId="25" fillId="9" borderId="0" applyNumberFormat="0" applyBorder="0" applyAlignment="0" applyProtection="0"/>
    <xf numFmtId="37" fontId="25" fillId="0" borderId="0"/>
    <xf numFmtId="3" fontId="111" fillId="0" borderId="9" applyProtection="0"/>
    <xf numFmtId="241" fontId="51" fillId="0" borderId="0" applyFont="0" applyFill="0" applyBorder="0" applyAlignment="0" applyProtection="0"/>
    <xf numFmtId="242" fontId="51" fillId="0" borderId="0" applyFont="0" applyFill="0" applyBorder="0" applyAlignment="0" applyProtection="0"/>
    <xf numFmtId="205" fontId="24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8" fontId="6" fillId="0" borderId="0"/>
    <xf numFmtId="21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92" fontId="1" fillId="0" borderId="0" applyNumberFormat="0" applyFill="0" applyBorder="0" applyAlignment="0" applyProtection="0">
      <alignment vertical="center"/>
    </xf>
    <xf numFmtId="211" fontId="21" fillId="0" borderId="3">
      <alignment horizontal="right" vertical="center" shrinkToFit="1"/>
    </xf>
    <xf numFmtId="0" fontId="60" fillId="0" borderId="0" applyNumberFormat="0" applyFill="0" applyBorder="0" applyAlignment="0" applyProtection="0">
      <alignment vertical="top"/>
      <protection locked="0"/>
    </xf>
    <xf numFmtId="38" fontId="3" fillId="0" borderId="0"/>
    <xf numFmtId="14" fontId="58" fillId="0" borderId="0" applyFill="0" applyBorder="0" applyProtection="0">
      <alignment horizontal="center" vertical="center"/>
    </xf>
    <xf numFmtId="0" fontId="61" fillId="0" borderId="0">
      <alignment vertical="center"/>
    </xf>
    <xf numFmtId="3" fontId="51" fillId="0" borderId="18">
      <alignment horizontal="center"/>
    </xf>
    <xf numFmtId="0" fontId="62" fillId="0" borderId="7">
      <alignment horizontal="center" vertical="center"/>
    </xf>
    <xf numFmtId="0" fontId="33" fillId="0" borderId="4">
      <alignment horizontal="center" vertical="center"/>
    </xf>
    <xf numFmtId="212" fontId="1" fillId="0" borderId="0" applyFont="0" applyFill="0" applyBorder="0" applyAlignment="0" applyProtection="0">
      <alignment horizontal="right" vertical="center"/>
    </xf>
    <xf numFmtId="192" fontId="1" fillId="0" borderId="0" applyFill="0" applyBorder="0" applyAlignment="0" applyProtection="0">
      <alignment vertical="center"/>
    </xf>
    <xf numFmtId="213" fontId="1" fillId="0" borderId="0" applyFill="0" applyBorder="0" applyAlignment="0" applyProtection="0">
      <alignment vertical="center"/>
    </xf>
    <xf numFmtId="0" fontId="24" fillId="27" borderId="0">
      <alignment horizontal="left"/>
    </xf>
    <xf numFmtId="0" fontId="50" fillId="0" borderId="0">
      <protection locked="0"/>
    </xf>
    <xf numFmtId="0" fontId="63" fillId="28" borderId="0">
      <alignment horizontal="centerContinuous" vertical="center"/>
    </xf>
    <xf numFmtId="0" fontId="64" fillId="0" borderId="0" applyNumberFormat="0" applyFill="0" applyBorder="0" applyAlignment="0" applyProtection="0">
      <alignment vertical="top"/>
      <protection locked="0"/>
    </xf>
    <xf numFmtId="214" fontId="21" fillId="0" borderId="0" applyFont="0" applyFill="0" applyBorder="0" applyAlignment="0" applyProtection="0"/>
    <xf numFmtId="215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Font="0" applyFill="0" applyBorder="0" applyProtection="0">
      <alignment horizontal="distributed" vertical="center" justifyLastLine="1"/>
    </xf>
    <xf numFmtId="9" fontId="1" fillId="0" borderId="0" applyFont="0" applyFill="0" applyBorder="0" applyAlignment="0" applyProtection="0">
      <alignment vertical="center"/>
    </xf>
    <xf numFmtId="217" fontId="46" fillId="0" borderId="0" applyFont="0" applyFill="0" applyBorder="0" applyProtection="0">
      <alignment horizontal="center" vertical="center"/>
    </xf>
    <xf numFmtId="218" fontId="46" fillId="0" borderId="0" applyFont="0" applyFill="0" applyBorder="0" applyProtection="0">
      <alignment horizontal="center" vertical="center"/>
    </xf>
    <xf numFmtId="9" fontId="3" fillId="6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216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58" fillId="0" borderId="19" applyFill="0" applyBorder="0" applyProtection="0">
      <alignment vertical="center"/>
    </xf>
    <xf numFmtId="10" fontId="65" fillId="0" borderId="0" applyFill="0" applyBorder="0" applyAlignment="0" applyProtection="0">
      <alignment vertical="center"/>
    </xf>
    <xf numFmtId="0" fontId="66" fillId="0" borderId="0"/>
    <xf numFmtId="0" fontId="67" fillId="0" borderId="0"/>
    <xf numFmtId="0" fontId="46" fillId="0" borderId="0" applyNumberFormat="0" applyFont="0" applyFill="0" applyBorder="0" applyProtection="0">
      <alignment horizontal="centerContinuous" vertical="center"/>
    </xf>
    <xf numFmtId="3" fontId="46" fillId="0" borderId="3"/>
    <xf numFmtId="0" fontId="46" fillId="0" borderId="3"/>
    <xf numFmtId="3" fontId="46" fillId="0" borderId="20"/>
    <xf numFmtId="3" fontId="46" fillId="0" borderId="21"/>
    <xf numFmtId="0" fontId="68" fillId="0" borderId="3"/>
    <xf numFmtId="0" fontId="69" fillId="0" borderId="0">
      <alignment horizontal="center"/>
    </xf>
    <xf numFmtId="0" fontId="57" fillId="0" borderId="22">
      <alignment horizontal="center"/>
    </xf>
    <xf numFmtId="0" fontId="1" fillId="0" borderId="0" applyFont="0" applyFill="0" applyBorder="0" applyAlignment="0" applyProtection="0"/>
    <xf numFmtId="0" fontId="70" fillId="0" borderId="0">
      <alignment vertical="center"/>
    </xf>
    <xf numFmtId="0" fontId="33" fillId="0" borderId="4">
      <alignment horizontal="center" vertical="center"/>
    </xf>
    <xf numFmtId="219" fontId="1" fillId="0" borderId="19" applyFill="0" applyBorder="0" applyProtection="0">
      <alignment vertical="center"/>
    </xf>
    <xf numFmtId="220" fontId="71" fillId="0" borderId="0">
      <alignment vertical="center"/>
    </xf>
    <xf numFmtId="219" fontId="1" fillId="0" borderId="19" applyFill="0" applyBorder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203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1" fillId="0" borderId="0"/>
    <xf numFmtId="221" fontId="33" fillId="0" borderId="0" applyFont="0" applyFill="0" applyBorder="0" applyAlignment="0" applyProtection="0"/>
    <xf numFmtId="20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223" fontId="33" fillId="0" borderId="0" applyFont="0" applyFill="0" applyBorder="0" applyAlignment="0" applyProtection="0"/>
    <xf numFmtId="0" fontId="72" fillId="0" borderId="0"/>
    <xf numFmtId="203" fontId="53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5" fontId="33" fillId="0" borderId="0" applyFont="0" applyFill="0" applyBorder="0" applyAlignment="0" applyProtection="0"/>
    <xf numFmtId="20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22" fillId="0" borderId="23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73" fillId="0" borderId="0">
      <alignment horizontal="center" vertical="center"/>
    </xf>
    <xf numFmtId="4" fontId="50" fillId="0" borderId="0">
      <protection locked="0"/>
    </xf>
    <xf numFmtId="3" fontId="74" fillId="0" borderId="0" applyFont="0" applyFill="0" applyBorder="0" applyAlignment="0" applyProtection="0"/>
    <xf numFmtId="0" fontId="24" fillId="0" borderId="0"/>
    <xf numFmtId="0" fontId="33" fillId="0" borderId="4" applyFill="0" applyProtection="0">
      <alignment horizontal="center" vertical="center"/>
    </xf>
    <xf numFmtId="0" fontId="24" fillId="0" borderId="0" applyFont="0" applyFill="0" applyBorder="0" applyAlignment="0" applyProtection="0"/>
    <xf numFmtId="226" fontId="46" fillId="0" borderId="0" applyFont="0" applyFill="0" applyBorder="0" applyProtection="0">
      <alignment vertical="center"/>
    </xf>
    <xf numFmtId="38" fontId="46" fillId="0" borderId="0" applyFont="0" applyFill="0" applyBorder="0" applyProtection="0">
      <alignment vertical="center"/>
    </xf>
    <xf numFmtId="220" fontId="24" fillId="0" borderId="0" applyFont="0" applyFill="0" applyBorder="0" applyAlignment="0" applyProtection="0"/>
    <xf numFmtId="199" fontId="24" fillId="6" borderId="0" applyFill="0" applyBorder="0" applyProtection="0">
      <alignment horizontal="right"/>
    </xf>
    <xf numFmtId="38" fontId="46" fillId="0" borderId="0" applyFont="0" applyFill="0" applyBorder="0" applyAlignment="0" applyProtection="0">
      <alignment vertical="center"/>
    </xf>
    <xf numFmtId="193" fontId="46" fillId="0" borderId="0" applyFont="0" applyFill="0" applyBorder="0" applyAlignment="0" applyProtection="0">
      <alignment vertical="center"/>
    </xf>
    <xf numFmtId="38" fontId="46" fillId="0" borderId="0" applyFill="0" applyBorder="0" applyAlignment="0" applyProtection="0">
      <alignment vertical="center"/>
    </xf>
    <xf numFmtId="187" fontId="6" fillId="0" borderId="0" applyFont="0" applyFill="0" applyBorder="0" applyAlignment="0" applyProtection="0"/>
    <xf numFmtId="227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230" fontId="51" fillId="0" borderId="0" applyFont="0" applyFill="0" applyBorder="0" applyAlignment="0" applyProtection="0"/>
    <xf numFmtId="0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42" fontId="1" fillId="0" borderId="0" applyFont="0" applyFill="0" applyBorder="0" applyAlignment="0" applyProtection="0"/>
    <xf numFmtId="8" fontId="24" fillId="0" borderId="0" applyFont="0" applyFill="0" applyBorder="0" applyAlignment="0" applyProtection="0"/>
    <xf numFmtId="231" fontId="50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  <xf numFmtId="0" fontId="118" fillId="0" borderId="0">
      <alignment vertical="center"/>
    </xf>
    <xf numFmtId="0" fontId="24" fillId="0" borderId="0"/>
    <xf numFmtId="0" fontId="59" fillId="0" borderId="0"/>
    <xf numFmtId="0" fontId="1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6" fillId="0" borderId="0"/>
    <xf numFmtId="0" fontId="119" fillId="0" borderId="0" applyNumberFormat="0" applyFill="0" applyBorder="0" applyAlignment="0" applyProtection="0">
      <alignment vertical="top"/>
      <protection locked="0"/>
    </xf>
    <xf numFmtId="213" fontId="1" fillId="0" borderId="16" applyFill="0" applyProtection="0">
      <alignment vertical="center"/>
    </xf>
    <xf numFmtId="0" fontId="50" fillId="0" borderId="24">
      <protection locked="0"/>
    </xf>
    <xf numFmtId="232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192" fontId="1" fillId="0" borderId="0" applyNumberFormat="0" applyFill="0" applyBorder="0" applyAlignment="0" applyProtection="0">
      <alignment vertical="center"/>
    </xf>
    <xf numFmtId="233" fontId="50" fillId="0" borderId="0">
      <protection locked="0"/>
    </xf>
    <xf numFmtId="234" fontId="50" fillId="0" borderId="0">
      <protection locked="0"/>
    </xf>
  </cellStyleXfs>
  <cellXfs count="5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1" fontId="7" fillId="0" borderId="0" xfId="293" applyFont="1" applyAlignment="1">
      <alignment horizontal="center" vertical="center"/>
    </xf>
    <xf numFmtId="41" fontId="6" fillId="0" borderId="0" xfId="293" applyFont="1"/>
    <xf numFmtId="41" fontId="8" fillId="0" borderId="0" xfId="293" applyFont="1" applyAlignment="1">
      <alignment horizontal="center" vertical="center"/>
    </xf>
    <xf numFmtId="41" fontId="5" fillId="0" borderId="0" xfId="293" applyFont="1"/>
    <xf numFmtId="41" fontId="8" fillId="0" borderId="0" xfId="293" applyFont="1" applyAlignment="1">
      <alignment horizontal="left" vertical="center"/>
    </xf>
    <xf numFmtId="41" fontId="14" fillId="0" borderId="0" xfId="0" applyNumberFormat="1" applyFont="1"/>
    <xf numFmtId="41" fontId="13" fillId="0" borderId="0" xfId="0" applyNumberFormat="1" applyFont="1"/>
    <xf numFmtId="180" fontId="7" fillId="0" borderId="0" xfId="293" applyNumberFormat="1" applyFont="1" applyAlignment="1">
      <alignment horizontal="center" vertical="center"/>
    </xf>
    <xf numFmtId="180" fontId="8" fillId="0" borderId="0" xfId="293" applyNumberFormat="1" applyFont="1" applyAlignment="1">
      <alignment horizontal="center" vertical="center"/>
    </xf>
    <xf numFmtId="180" fontId="14" fillId="0" borderId="0" xfId="0" applyNumberFormat="1" applyFont="1" applyAlignment="1">
      <alignment vertical="center"/>
    </xf>
    <xf numFmtId="182" fontId="14" fillId="0" borderId="0" xfId="0" applyNumberFormat="1" applyFont="1" applyBorder="1"/>
    <xf numFmtId="41" fontId="14" fillId="0" borderId="0" xfId="293" applyFont="1" applyAlignment="1">
      <alignment vertical="center"/>
    </xf>
    <xf numFmtId="41" fontId="14" fillId="0" borderId="0" xfId="293" applyFont="1" applyBorder="1" applyAlignment="1">
      <alignment vertical="center"/>
    </xf>
    <xf numFmtId="41" fontId="14" fillId="0" borderId="0" xfId="0" applyNumberFormat="1" applyFont="1" applyBorder="1" applyAlignment="1">
      <alignment horizontal="left"/>
    </xf>
    <xf numFmtId="41" fontId="14" fillId="0" borderId="0" xfId="0" applyNumberFormat="1" applyFont="1" applyAlignment="1">
      <alignment horizontal="left"/>
    </xf>
    <xf numFmtId="181" fontId="18" fillId="0" borderId="0" xfId="0" applyNumberFormat="1" applyFont="1" applyFill="1" applyAlignment="1">
      <alignment horizontal="center" vertical="center" shrinkToFit="1"/>
    </xf>
    <xf numFmtId="181" fontId="18" fillId="0" borderId="0" xfId="0" applyNumberFormat="1" applyFont="1" applyFill="1" applyBorder="1" applyAlignment="1">
      <alignment shrinkToFit="1"/>
    </xf>
    <xf numFmtId="181" fontId="18" fillId="0" borderId="0" xfId="0" applyNumberFormat="1" applyFont="1" applyFill="1" applyAlignment="1">
      <alignment shrinkToFit="1"/>
    </xf>
    <xf numFmtId="41" fontId="16" fillId="0" borderId="18" xfId="293" applyFont="1" applyFill="1" applyBorder="1" applyAlignment="1">
      <alignment horizontal="center" vertical="center" shrinkToFit="1"/>
    </xf>
    <xf numFmtId="181" fontId="16" fillId="0" borderId="0" xfId="0" applyNumberFormat="1" applyFont="1" applyFill="1" applyBorder="1" applyAlignment="1">
      <alignment shrinkToFit="1"/>
    </xf>
    <xf numFmtId="181" fontId="16" fillId="0" borderId="0" xfId="0" applyNumberFormat="1" applyFont="1" applyFill="1" applyAlignment="1">
      <alignment shrinkToFit="1"/>
    </xf>
    <xf numFmtId="178" fontId="18" fillId="0" borderId="0" xfId="293" applyNumberFormat="1" applyFont="1" applyFill="1" applyBorder="1" applyAlignment="1">
      <alignment vertical="center" shrinkToFit="1"/>
    </xf>
    <xf numFmtId="181" fontId="16" fillId="0" borderId="25" xfId="0" applyNumberFormat="1" applyFont="1" applyFill="1" applyBorder="1" applyAlignment="1">
      <alignment shrinkToFit="1"/>
    </xf>
    <xf numFmtId="176" fontId="20" fillId="0" borderId="0" xfId="0" applyNumberFormat="1" applyFont="1" applyFill="1" applyAlignment="1">
      <alignment horizontal="center" vertical="center" shrinkToFit="1"/>
    </xf>
    <xf numFmtId="181" fontId="18" fillId="0" borderId="0" xfId="0" applyNumberFormat="1" applyFont="1" applyFill="1" applyAlignment="1">
      <alignment vertical="center" shrinkToFit="1"/>
    </xf>
    <xf numFmtId="178" fontId="18" fillId="0" borderId="0" xfId="293" applyNumberFormat="1" applyFont="1" applyFill="1" applyAlignment="1">
      <alignment horizontal="center" vertical="center" shrinkToFit="1"/>
    </xf>
    <xf numFmtId="41" fontId="19" fillId="0" borderId="0" xfId="293" applyFont="1" applyFill="1" applyAlignment="1">
      <alignment vertical="center" shrinkToFit="1"/>
    </xf>
    <xf numFmtId="41" fontId="18" fillId="0" borderId="0" xfId="293" applyFont="1" applyFill="1" applyAlignment="1">
      <alignment vertical="center" shrinkToFit="1"/>
    </xf>
    <xf numFmtId="178" fontId="18" fillId="0" borderId="26" xfId="293" applyNumberFormat="1" applyFont="1" applyFill="1" applyBorder="1" applyAlignment="1">
      <alignment vertical="center" shrinkToFit="1"/>
    </xf>
    <xf numFmtId="31" fontId="120" fillId="0" borderId="0" xfId="0" applyNumberFormat="1" applyFont="1" applyAlignment="1">
      <alignment horizontal="center" vertical="center"/>
    </xf>
    <xf numFmtId="41" fontId="16" fillId="31" borderId="17" xfId="293" applyFont="1" applyFill="1" applyBorder="1" applyAlignment="1">
      <alignment horizontal="center" vertical="center" shrinkToFit="1"/>
    </xf>
    <xf numFmtId="41" fontId="16" fillId="31" borderId="27" xfId="293" applyFont="1" applyFill="1" applyBorder="1" applyAlignment="1">
      <alignment horizontal="center" vertical="center" shrinkToFit="1"/>
    </xf>
    <xf numFmtId="41" fontId="16" fillId="31" borderId="28" xfId="293" applyFont="1" applyFill="1" applyBorder="1" applyAlignment="1">
      <alignment horizontal="center" vertical="center" shrinkToFit="1"/>
    </xf>
    <xf numFmtId="0" fontId="0" fillId="31" borderId="29" xfId="0" applyFill="1" applyBorder="1"/>
    <xf numFmtId="41" fontId="16" fillId="32" borderId="30" xfId="293" applyFont="1" applyFill="1" applyBorder="1" applyAlignment="1">
      <alignment horizontal="center" vertical="center" shrinkToFit="1"/>
    </xf>
    <xf numFmtId="41" fontId="16" fillId="32" borderId="31" xfId="293" applyFont="1" applyFill="1" applyBorder="1" applyAlignment="1">
      <alignment horizontal="center" vertical="center" shrinkToFit="1"/>
    </xf>
    <xf numFmtId="41" fontId="121" fillId="0" borderId="32" xfId="293" applyFont="1" applyFill="1" applyBorder="1" applyAlignment="1">
      <alignment horizontal="center" vertical="center" shrinkToFit="1"/>
    </xf>
    <xf numFmtId="41" fontId="121" fillId="0" borderId="32" xfId="293" applyFont="1" applyFill="1" applyBorder="1" applyAlignment="1">
      <alignment horizontal="center" vertical="center"/>
    </xf>
    <xf numFmtId="41" fontId="121" fillId="0" borderId="33" xfId="293" applyFont="1" applyFill="1" applyBorder="1" applyAlignment="1">
      <alignment horizontal="center" vertical="center"/>
    </xf>
    <xf numFmtId="41" fontId="121" fillId="0" borderId="34" xfId="293" applyFont="1" applyFill="1" applyBorder="1" applyAlignment="1">
      <alignment horizontal="center" vertical="center" shrinkToFit="1"/>
    </xf>
    <xf numFmtId="41" fontId="121" fillId="0" borderId="4" xfId="293" applyFont="1" applyFill="1" applyBorder="1" applyAlignment="1">
      <alignment horizontal="center" vertical="center" shrinkToFit="1"/>
    </xf>
    <xf numFmtId="41" fontId="121" fillId="0" borderId="4" xfId="293" applyFont="1" applyFill="1" applyBorder="1" applyAlignment="1">
      <alignment horizontal="center" vertical="center"/>
    </xf>
    <xf numFmtId="41" fontId="121" fillId="0" borderId="35" xfId="293" applyFont="1" applyFill="1" applyBorder="1" applyAlignment="1">
      <alignment horizontal="center" vertical="center"/>
    </xf>
    <xf numFmtId="41" fontId="121" fillId="0" borderId="36" xfId="293" applyFont="1" applyFill="1" applyBorder="1" applyAlignment="1">
      <alignment horizontal="center" vertical="center"/>
    </xf>
    <xf numFmtId="0" fontId="121" fillId="0" borderId="37" xfId="0" applyFont="1" applyBorder="1" applyAlignment="1">
      <alignment horizontal="center"/>
    </xf>
    <xf numFmtId="0" fontId="121" fillId="0" borderId="0" xfId="0" applyFont="1" applyAlignment="1">
      <alignment horizontal="center" vertical="center"/>
    </xf>
    <xf numFmtId="0" fontId="121" fillId="0" borderId="4" xfId="0" applyFont="1" applyBorder="1" applyAlignment="1">
      <alignment horizontal="center" vertical="center"/>
    </xf>
    <xf numFmtId="0" fontId="121" fillId="0" borderId="36" xfId="0" applyFont="1" applyBorder="1" applyAlignment="1">
      <alignment horizontal="center" vertical="center"/>
    </xf>
    <xf numFmtId="181" fontId="121" fillId="0" borderId="4" xfId="0" applyNumberFormat="1" applyFont="1" applyFill="1" applyBorder="1" applyAlignment="1">
      <alignment horizontal="center" vertical="center" shrinkToFit="1"/>
    </xf>
    <xf numFmtId="0" fontId="121" fillId="0" borderId="37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33" borderId="28" xfId="0" applyFont="1" applyFill="1" applyBorder="1" applyAlignment="1">
      <alignment horizontal="center" vertical="center"/>
    </xf>
    <xf numFmtId="0" fontId="121" fillId="33" borderId="27" xfId="0" applyFont="1" applyFill="1" applyBorder="1" applyAlignment="1">
      <alignment horizontal="center" vertical="center"/>
    </xf>
    <xf numFmtId="0" fontId="121" fillId="33" borderId="17" xfId="0" applyFont="1" applyFill="1" applyBorder="1" applyAlignment="1">
      <alignment horizontal="center" vertical="center"/>
    </xf>
    <xf numFmtId="0" fontId="121" fillId="33" borderId="29" xfId="0" applyFont="1" applyFill="1" applyBorder="1" applyAlignment="1">
      <alignment horizontal="center" vertical="center"/>
    </xf>
    <xf numFmtId="0" fontId="121" fillId="34" borderId="38" xfId="0" applyFont="1" applyFill="1" applyBorder="1" applyAlignment="1">
      <alignment horizontal="center" vertical="center"/>
    </xf>
    <xf numFmtId="0" fontId="121" fillId="0" borderId="35" xfId="0" applyFont="1" applyBorder="1" applyAlignment="1">
      <alignment horizontal="center" vertical="center"/>
    </xf>
    <xf numFmtId="0" fontId="0" fillId="31" borderId="17" xfId="0" applyFill="1" applyBorder="1" applyAlignment="1">
      <alignment vertical="center"/>
    </xf>
    <xf numFmtId="0" fontId="121" fillId="0" borderId="0" xfId="0" quotePrefix="1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122" fillId="0" borderId="0" xfId="0" quotePrefix="1" applyFont="1" applyAlignment="1">
      <alignment horizontal="left" vertical="center"/>
    </xf>
    <xf numFmtId="180" fontId="121" fillId="0" borderId="0" xfId="293" applyNumberFormat="1" applyFont="1" applyAlignment="1">
      <alignment horizontal="center" vertical="center"/>
    </xf>
    <xf numFmtId="41" fontId="121" fillId="0" borderId="0" xfId="293" applyFont="1" applyAlignment="1">
      <alignment horizontal="center" vertical="center"/>
    </xf>
    <xf numFmtId="41" fontId="121" fillId="0" borderId="0" xfId="0" applyNumberFormat="1" applyFont="1" applyAlignment="1">
      <alignment horizontal="center" vertical="center"/>
    </xf>
    <xf numFmtId="0" fontId="0" fillId="0" borderId="0" xfId="0" quotePrefix="1"/>
    <xf numFmtId="181" fontId="120" fillId="0" borderId="0" xfId="0" applyNumberFormat="1" applyFont="1" applyFill="1" applyBorder="1" applyAlignment="1">
      <alignment horizontal="center" vertical="center" shrinkToFit="1"/>
    </xf>
    <xf numFmtId="178" fontId="120" fillId="0" borderId="0" xfId="293" applyNumberFormat="1" applyFont="1" applyFill="1" applyBorder="1" applyAlignment="1">
      <alignment horizontal="center" vertical="center" shrinkToFit="1"/>
    </xf>
    <xf numFmtId="41" fontId="123" fillId="0" borderId="0" xfId="293" applyFont="1" applyFill="1" applyBorder="1" applyAlignment="1">
      <alignment vertical="center" shrinkToFit="1"/>
    </xf>
    <xf numFmtId="178" fontId="120" fillId="0" borderId="0" xfId="293" applyNumberFormat="1" applyFont="1" applyFill="1" applyBorder="1" applyAlignment="1">
      <alignment vertical="center" shrinkToFit="1"/>
    </xf>
    <xf numFmtId="41" fontId="120" fillId="0" borderId="0" xfId="293" applyFont="1" applyFill="1" applyBorder="1" applyAlignment="1">
      <alignment vertical="center" shrinkToFit="1"/>
    </xf>
    <xf numFmtId="176" fontId="120" fillId="0" borderId="0" xfId="0" applyNumberFormat="1" applyFont="1" applyFill="1" applyBorder="1" applyAlignment="1">
      <alignment horizontal="center" vertical="center" shrinkToFit="1"/>
    </xf>
    <xf numFmtId="179" fontId="120" fillId="0" borderId="0" xfId="293" quotePrefix="1" applyNumberFormat="1" applyFont="1" applyFill="1" applyBorder="1" applyAlignment="1">
      <alignment horizontal="center" vertical="center" shrinkToFit="1"/>
    </xf>
    <xf numFmtId="181" fontId="124" fillId="0" borderId="0" xfId="0" applyNumberFormat="1" applyFont="1" applyFill="1" applyBorder="1" applyAlignment="1">
      <alignment horizontal="center" vertical="center" shrinkToFit="1"/>
    </xf>
    <xf numFmtId="178" fontId="124" fillId="0" borderId="0" xfId="293" applyNumberFormat="1" applyFont="1" applyFill="1" applyBorder="1" applyAlignment="1">
      <alignment horizontal="center" vertical="center" shrinkToFit="1"/>
    </xf>
    <xf numFmtId="41" fontId="125" fillId="0" borderId="0" xfId="293" applyFont="1" applyFill="1" applyBorder="1" applyAlignment="1">
      <alignment vertical="center" shrinkToFit="1"/>
    </xf>
    <xf numFmtId="41" fontId="124" fillId="0" borderId="0" xfId="293" applyFont="1" applyFill="1" applyBorder="1" applyAlignment="1">
      <alignment vertical="center" shrinkToFit="1"/>
    </xf>
    <xf numFmtId="176" fontId="124" fillId="0" borderId="0" xfId="0" applyNumberFormat="1" applyFont="1" applyFill="1" applyBorder="1" applyAlignment="1">
      <alignment horizontal="center" vertical="center" shrinkToFit="1"/>
    </xf>
    <xf numFmtId="183" fontId="124" fillId="0" borderId="0" xfId="293" applyNumberFormat="1" applyFont="1" applyFill="1" applyBorder="1" applyAlignment="1">
      <alignment vertical="center" shrinkToFit="1"/>
    </xf>
    <xf numFmtId="183" fontId="125" fillId="0" borderId="0" xfId="293" applyNumberFormat="1" applyFont="1" applyFill="1" applyBorder="1" applyAlignment="1">
      <alignment vertical="center" shrinkToFit="1"/>
    </xf>
    <xf numFmtId="181" fontId="124" fillId="0" borderId="0" xfId="0" applyNumberFormat="1" applyFont="1" applyFill="1" applyBorder="1" applyAlignment="1">
      <alignment vertical="center" shrinkToFit="1"/>
    </xf>
    <xf numFmtId="178" fontId="124" fillId="0" borderId="0" xfId="293" applyNumberFormat="1" applyFont="1" applyFill="1" applyBorder="1" applyAlignment="1">
      <alignment vertical="center" shrinkToFit="1"/>
    </xf>
    <xf numFmtId="49" fontId="120" fillId="0" borderId="0" xfId="293" quotePrefix="1" applyNumberFormat="1" applyFont="1" applyFill="1" applyBorder="1" applyAlignment="1">
      <alignment horizontal="center" vertical="center" shrinkToFit="1"/>
    </xf>
    <xf numFmtId="41" fontId="124" fillId="0" borderId="0" xfId="293" applyFont="1" applyFill="1" applyBorder="1" applyAlignment="1">
      <alignment horizontal="center" vertical="center" shrinkToFit="1"/>
    </xf>
    <xf numFmtId="177" fontId="124" fillId="0" borderId="0" xfId="293" applyNumberFormat="1" applyFont="1" applyFill="1" applyBorder="1" applyAlignment="1">
      <alignment horizontal="center" vertical="center" shrinkToFit="1"/>
    </xf>
    <xf numFmtId="49" fontId="120" fillId="0" borderId="0" xfId="293" applyNumberFormat="1" applyFont="1" applyFill="1" applyBorder="1" applyAlignment="1">
      <alignment horizontal="center" vertical="center" shrinkToFit="1"/>
    </xf>
    <xf numFmtId="41" fontId="124" fillId="0" borderId="0" xfId="293" applyFont="1" applyFill="1" applyBorder="1" applyAlignment="1">
      <alignment horizontal="left" vertical="center"/>
    </xf>
    <xf numFmtId="41" fontId="124" fillId="0" borderId="0" xfId="293" applyFont="1" applyFill="1" applyBorder="1" applyAlignment="1">
      <alignment horizontal="center" vertical="center"/>
    </xf>
    <xf numFmtId="176" fontId="124" fillId="0" borderId="0" xfId="0" applyNumberFormat="1" applyFont="1" applyFill="1" applyAlignment="1">
      <alignment horizontal="center" vertical="center" shrinkToFit="1"/>
    </xf>
    <xf numFmtId="41" fontId="121" fillId="35" borderId="18" xfId="293" applyFont="1" applyFill="1" applyBorder="1" applyAlignment="1">
      <alignment horizontal="center" vertical="center" shrinkToFit="1"/>
    </xf>
    <xf numFmtId="41" fontId="121" fillId="35" borderId="4" xfId="293" applyFont="1" applyFill="1" applyBorder="1" applyAlignment="1">
      <alignment horizontal="center" vertical="center" shrinkToFit="1"/>
    </xf>
    <xf numFmtId="0" fontId="126" fillId="0" borderId="0" xfId="0" applyFont="1" applyAlignment="1">
      <alignment horizontal="left" vertical="center"/>
    </xf>
    <xf numFmtId="0" fontId="33" fillId="5" borderId="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29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41" fontId="34" fillId="0" borderId="3" xfId="293" applyFont="1" applyBorder="1" applyAlignment="1">
      <alignment vertical="center"/>
    </xf>
    <xf numFmtId="194" fontId="33" fillId="0" borderId="3" xfId="0" applyNumberFormat="1" applyFont="1" applyBorder="1" applyAlignment="1">
      <alignment horizontal="center" vertical="center"/>
    </xf>
    <xf numFmtId="41" fontId="33" fillId="0" borderId="3" xfId="293" applyFont="1" applyBorder="1" applyAlignment="1">
      <alignment vertical="center"/>
    </xf>
    <xf numFmtId="41" fontId="33" fillId="0" borderId="3" xfId="0" applyNumberFormat="1" applyFont="1" applyBorder="1" applyAlignment="1">
      <alignment vertical="center"/>
    </xf>
    <xf numFmtId="41" fontId="35" fillId="0" borderId="0" xfId="293" quotePrefix="1" applyFont="1" applyAlignment="1">
      <alignment horizontal="left" vertical="center" indent="1"/>
    </xf>
    <xf numFmtId="41" fontId="35" fillId="0" borderId="0" xfId="293" applyFont="1" applyAlignment="1">
      <alignment vertical="center"/>
    </xf>
    <xf numFmtId="41" fontId="38" fillId="0" borderId="0" xfId="293" applyFont="1" applyAlignment="1">
      <alignment horizontal="left" vertical="center"/>
    </xf>
    <xf numFmtId="41" fontId="38" fillId="0" borderId="0" xfId="293" applyFont="1" applyAlignment="1">
      <alignment horizontal="center" vertical="center"/>
    </xf>
    <xf numFmtId="180" fontId="38" fillId="0" borderId="0" xfId="293" applyNumberFormat="1" applyFont="1" applyAlignment="1">
      <alignment horizontal="center" vertical="center"/>
    </xf>
    <xf numFmtId="41" fontId="39" fillId="0" borderId="35" xfId="0" applyNumberFormat="1" applyFont="1" applyBorder="1" applyAlignment="1">
      <alignment horizontal="right" vertical="center" shrinkToFit="1"/>
    </xf>
    <xf numFmtId="10" fontId="39" fillId="0" borderId="39" xfId="0" applyNumberFormat="1" applyFont="1" applyBorder="1" applyAlignment="1">
      <alignment horizontal="left" vertical="center" shrinkToFit="1"/>
    </xf>
    <xf numFmtId="10" fontId="39" fillId="0" borderId="40" xfId="0" applyNumberFormat="1" applyFont="1" applyBorder="1" applyAlignment="1">
      <alignment horizontal="left" vertical="center" shrinkToFit="1"/>
    </xf>
    <xf numFmtId="41" fontId="40" fillId="0" borderId="0" xfId="293" applyFont="1"/>
    <xf numFmtId="41" fontId="127" fillId="0" borderId="0" xfId="293" applyFont="1" applyFill="1" applyBorder="1" applyAlignment="1">
      <alignment horizontal="center" vertical="center" shrinkToFit="1"/>
    </xf>
    <xf numFmtId="41" fontId="128" fillId="0" borderId="0" xfId="293" applyFont="1" applyFill="1" applyBorder="1" applyAlignment="1">
      <alignment horizontal="center" vertical="center" shrinkToFit="1"/>
    </xf>
    <xf numFmtId="41" fontId="127" fillId="0" borderId="0" xfId="293" applyFont="1" applyFill="1" applyAlignment="1">
      <alignment horizontal="center" vertical="center" shrinkToFit="1"/>
    </xf>
    <xf numFmtId="49" fontId="124" fillId="0" borderId="0" xfId="293" applyNumberFormat="1" applyFont="1" applyFill="1" applyBorder="1" applyAlignment="1">
      <alignment horizontal="center" vertical="center" shrinkToFit="1"/>
    </xf>
    <xf numFmtId="41" fontId="120" fillId="0" borderId="0" xfId="293" applyFont="1" applyFill="1" applyBorder="1" applyAlignment="1">
      <alignment horizontal="center" vertical="center" shrinkToFit="1"/>
    </xf>
    <xf numFmtId="49" fontId="124" fillId="0" borderId="0" xfId="293" quotePrefix="1" applyNumberFormat="1" applyFont="1" applyFill="1" applyBorder="1" applyAlignment="1">
      <alignment horizontal="center" vertical="center" shrinkToFit="1"/>
    </xf>
    <xf numFmtId="184" fontId="124" fillId="0" borderId="0" xfId="0" applyNumberFormat="1" applyFont="1" applyFill="1" applyBorder="1" applyAlignment="1">
      <alignment horizontal="center" vertical="center" shrinkToFit="1"/>
    </xf>
    <xf numFmtId="41" fontId="129" fillId="0" borderId="0" xfId="293" applyFont="1" applyAlignment="1">
      <alignment horizontal="center" vertical="center"/>
    </xf>
    <xf numFmtId="41" fontId="121" fillId="0" borderId="0" xfId="293" applyFont="1" applyAlignment="1">
      <alignment horizontal="left" vertical="center"/>
    </xf>
    <xf numFmtId="0" fontId="43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/>
    <xf numFmtId="41" fontId="45" fillId="0" borderId="35" xfId="0" applyNumberFormat="1" applyFont="1" applyBorder="1" applyAlignment="1">
      <alignment horizontal="left" vertical="center"/>
    </xf>
    <xf numFmtId="6" fontId="46" fillId="0" borderId="41" xfId="0" applyNumberFormat="1" applyFont="1" applyBorder="1" applyAlignment="1">
      <alignment horizontal="center" vertical="center"/>
    </xf>
    <xf numFmtId="6" fontId="45" fillId="0" borderId="41" xfId="0" applyNumberFormat="1" applyFont="1" applyBorder="1" applyAlignment="1">
      <alignment horizontal="left" vertical="center"/>
    </xf>
    <xf numFmtId="6" fontId="45" fillId="0" borderId="39" xfId="0" applyNumberFormat="1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6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33" fillId="0" borderId="0" xfId="0" applyFont="1"/>
    <xf numFmtId="0" fontId="45" fillId="0" borderId="4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41" fontId="124" fillId="0" borderId="0" xfId="293" applyFont="1" applyFill="1" applyBorder="1" applyAlignment="1">
      <alignment horizontal="left" vertical="center" shrinkToFit="1"/>
    </xf>
    <xf numFmtId="0" fontId="124" fillId="0" borderId="0" xfId="293" applyNumberFormat="1" applyFont="1" applyFill="1" applyBorder="1" applyAlignment="1">
      <alignment horizontal="center" vertical="center" shrinkToFit="1"/>
    </xf>
    <xf numFmtId="41" fontId="18" fillId="0" borderId="42" xfId="293" applyFont="1" applyFill="1" applyBorder="1" applyAlignment="1">
      <alignment horizontal="center" vertical="center" shrinkToFit="1"/>
    </xf>
    <xf numFmtId="41" fontId="41" fillId="0" borderId="0" xfId="293" applyFont="1" applyAlignment="1">
      <alignment horizontal="center" vertical="center"/>
    </xf>
    <xf numFmtId="41" fontId="124" fillId="0" borderId="0" xfId="293" applyFont="1" applyFill="1" applyAlignment="1">
      <alignment horizontal="center" vertical="center" shrinkToFit="1"/>
    </xf>
    <xf numFmtId="41" fontId="124" fillId="0" borderId="0" xfId="293" applyFont="1" applyAlignment="1">
      <alignment horizontal="center" vertical="center"/>
    </xf>
    <xf numFmtId="41" fontId="124" fillId="0" borderId="42" xfId="293" applyFont="1" applyFill="1" applyBorder="1" applyAlignment="1">
      <alignment horizontal="center" vertical="center" shrinkToFit="1"/>
    </xf>
    <xf numFmtId="196" fontId="130" fillId="0" borderId="0" xfId="293" applyNumberFormat="1" applyFont="1" applyFill="1" applyBorder="1" applyAlignment="1">
      <alignment horizontal="center" vertical="center" shrinkToFit="1"/>
    </xf>
    <xf numFmtId="41" fontId="48" fillId="0" borderId="0" xfId="293" applyFont="1" applyAlignment="1">
      <alignment horizontal="left" vertical="center" indent="1"/>
    </xf>
    <xf numFmtId="41" fontId="6" fillId="0" borderId="0" xfId="293" applyFont="1" applyAlignment="1">
      <alignment vertical="center"/>
    </xf>
    <xf numFmtId="41" fontId="7" fillId="0" borderId="0" xfId="293" applyFont="1" applyAlignment="1">
      <alignment horizontal="left" vertical="center"/>
    </xf>
    <xf numFmtId="41" fontId="13" fillId="0" borderId="32" xfId="0" applyNumberFormat="1" applyFont="1" applyBorder="1" applyAlignment="1">
      <alignment horizontal="left" vertical="center" shrinkToFit="1"/>
    </xf>
    <xf numFmtId="41" fontId="13" fillId="0" borderId="48" xfId="0" applyNumberFormat="1" applyFont="1" applyBorder="1" applyAlignment="1">
      <alignment horizontal="right" vertical="center" shrinkToFit="1"/>
    </xf>
    <xf numFmtId="41" fontId="13" fillId="0" borderId="49" xfId="0" applyNumberFormat="1" applyFont="1" applyBorder="1" applyAlignment="1">
      <alignment horizontal="left" vertical="center" shrinkToFit="1"/>
    </xf>
    <xf numFmtId="41" fontId="14" fillId="0" borderId="34" xfId="0" applyNumberFormat="1" applyFont="1" applyBorder="1" applyAlignment="1">
      <alignment horizontal="center" vertical="center" shrinkToFit="1"/>
    </xf>
    <xf numFmtId="41" fontId="13" fillId="0" borderId="33" xfId="0" applyNumberFormat="1" applyFont="1" applyBorder="1" applyAlignment="1">
      <alignment horizontal="right" vertical="center" shrinkToFit="1"/>
    </xf>
    <xf numFmtId="41" fontId="13" fillId="0" borderId="50" xfId="0" applyNumberFormat="1" applyFont="1" applyBorder="1" applyAlignment="1">
      <alignment horizontal="left" vertical="center" shrinkToFit="1"/>
    </xf>
    <xf numFmtId="41" fontId="13" fillId="0" borderId="4" xfId="0" applyNumberFormat="1" applyFont="1" applyBorder="1" applyAlignment="1">
      <alignment horizontal="left" vertical="center" shrinkToFit="1"/>
    </xf>
    <xf numFmtId="41" fontId="13" fillId="0" borderId="35" xfId="0" applyNumberFormat="1" applyFont="1" applyBorder="1" applyAlignment="1">
      <alignment horizontal="right" vertical="center" shrinkToFit="1"/>
    </xf>
    <xf numFmtId="10" fontId="13" fillId="0" borderId="40" xfId="0" applyNumberFormat="1" applyFont="1" applyBorder="1" applyAlignment="1">
      <alignment horizontal="left" vertical="center" shrinkToFit="1"/>
    </xf>
    <xf numFmtId="41" fontId="13" fillId="0" borderId="39" xfId="0" applyNumberFormat="1" applyFont="1" applyBorder="1" applyAlignment="1">
      <alignment horizontal="left" vertical="center" shrinkToFit="1"/>
    </xf>
    <xf numFmtId="9" fontId="13" fillId="0" borderId="39" xfId="0" applyNumberFormat="1" applyFont="1" applyBorder="1" applyAlignment="1">
      <alignment horizontal="left" vertical="center" shrinkToFit="1"/>
    </xf>
    <xf numFmtId="41" fontId="13" fillId="0" borderId="40" xfId="0" applyNumberFormat="1" applyFont="1" applyBorder="1" applyAlignment="1">
      <alignment horizontal="left" vertical="center" shrinkToFit="1"/>
    </xf>
    <xf numFmtId="41" fontId="13" fillId="0" borderId="51" xfId="0" applyNumberFormat="1" applyFont="1" applyBorder="1" applyAlignment="1">
      <alignment horizontal="right" vertical="center" shrinkToFit="1"/>
    </xf>
    <xf numFmtId="41" fontId="13" fillId="0" borderId="52" xfId="0" applyNumberFormat="1" applyFont="1" applyBorder="1" applyAlignment="1">
      <alignment horizontal="center" vertical="center" shrinkToFit="1"/>
    </xf>
    <xf numFmtId="41" fontId="13" fillId="0" borderId="18" xfId="0" applyNumberFormat="1" applyFont="1" applyBorder="1" applyAlignment="1">
      <alignment horizontal="center" vertical="center" shrinkToFit="1"/>
    </xf>
    <xf numFmtId="41" fontId="13" fillId="0" borderId="53" xfId="0" applyNumberFormat="1" applyFont="1" applyBorder="1" applyAlignment="1">
      <alignment vertical="center" shrinkToFit="1"/>
    </xf>
    <xf numFmtId="41" fontId="13" fillId="0" borderId="54" xfId="0" applyNumberFormat="1" applyFont="1" applyBorder="1" applyAlignment="1">
      <alignment horizontal="left" vertical="center" shrinkToFit="1"/>
    </xf>
    <xf numFmtId="41" fontId="18" fillId="0" borderId="0" xfId="293" applyFont="1" applyFill="1" applyBorder="1" applyAlignment="1">
      <alignment horizontal="center" vertical="center" shrinkToFit="1"/>
    </xf>
    <xf numFmtId="41" fontId="31" fillId="0" borderId="0" xfId="293" applyFont="1" applyFill="1" applyBorder="1" applyAlignment="1">
      <alignment horizontal="center" vertical="center" shrinkToFit="1"/>
    </xf>
    <xf numFmtId="193" fontId="18" fillId="0" borderId="42" xfId="293" applyNumberFormat="1" applyFont="1" applyFill="1" applyBorder="1" applyAlignment="1">
      <alignment horizontal="center" vertical="center" shrinkToFit="1"/>
    </xf>
    <xf numFmtId="196" fontId="124" fillId="0" borderId="0" xfId="293" applyNumberFormat="1" applyFont="1" applyFill="1" applyBorder="1" applyAlignment="1">
      <alignment horizontal="center" vertical="center" shrinkToFit="1"/>
    </xf>
    <xf numFmtId="41" fontId="124" fillId="36" borderId="0" xfId="293" applyFont="1" applyFill="1" applyAlignment="1">
      <alignment horizontal="center" vertical="center" shrinkToFit="1"/>
    </xf>
    <xf numFmtId="41" fontId="127" fillId="36" borderId="0" xfId="293" applyFont="1" applyFill="1" applyAlignment="1">
      <alignment horizontal="center" vertical="center" shrinkToFit="1"/>
    </xf>
    <xf numFmtId="181" fontId="18" fillId="36" borderId="0" xfId="0" applyNumberFormat="1" applyFont="1" applyFill="1" applyAlignment="1">
      <alignment shrinkToFit="1"/>
    </xf>
    <xf numFmtId="41" fontId="124" fillId="0" borderId="0" xfId="293" applyFont="1" applyFill="1" applyBorder="1" applyAlignment="1">
      <alignment horizontal="left" vertical="center"/>
    </xf>
    <xf numFmtId="49" fontId="16" fillId="0" borderId="0" xfId="0" applyNumberFormat="1" applyFont="1" applyFill="1" applyAlignment="1">
      <alignment horizontal="center" vertical="center" shrinkToFit="1"/>
    </xf>
    <xf numFmtId="178" fontId="16" fillId="0" borderId="0" xfId="0" applyNumberFormat="1" applyFont="1" applyFill="1" applyAlignment="1">
      <alignment horizontal="center" vertical="center" shrinkToFit="1"/>
    </xf>
    <xf numFmtId="178" fontId="128" fillId="0" borderId="0" xfId="0" applyNumberFormat="1" applyFont="1" applyFill="1" applyAlignment="1">
      <alignment horizontal="center" vertical="center" shrinkToFit="1"/>
    </xf>
    <xf numFmtId="178" fontId="49" fillId="0" borderId="0" xfId="0" applyNumberFormat="1" applyFont="1" applyFill="1" applyAlignment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41" fontId="120" fillId="0" borderId="0" xfId="293" applyFont="1" applyFill="1" applyBorder="1" applyAlignment="1">
      <alignment horizontal="left" vertical="center"/>
    </xf>
    <xf numFmtId="41" fontId="2" fillId="0" borderId="34" xfId="0" applyNumberFormat="1" applyFont="1" applyBorder="1" applyAlignment="1">
      <alignment horizontal="left" vertical="center" shrinkToFit="1"/>
    </xf>
    <xf numFmtId="41" fontId="2" fillId="0" borderId="36" xfId="0" applyNumberFormat="1" applyFont="1" applyBorder="1" applyAlignment="1">
      <alignment horizontal="left" vertical="center" indent="1" shrinkToFit="1"/>
    </xf>
    <xf numFmtId="41" fontId="2" fillId="0" borderId="36" xfId="0" applyNumberFormat="1" applyFont="1" applyBorder="1" applyAlignment="1">
      <alignment horizontal="left" vertical="center" indent="2" shrinkToFit="1"/>
    </xf>
    <xf numFmtId="41" fontId="2" fillId="0" borderId="36" xfId="0" applyNumberFormat="1" applyFont="1" applyFill="1" applyBorder="1" applyAlignment="1">
      <alignment horizontal="left" vertical="center" indent="2" shrinkToFit="1"/>
    </xf>
    <xf numFmtId="0" fontId="121" fillId="0" borderId="0" xfId="0" applyFont="1" applyAlignment="1">
      <alignment horizontal="center" vertical="center"/>
    </xf>
    <xf numFmtId="0" fontId="131" fillId="0" borderId="0" xfId="0" applyFont="1" applyAlignment="1"/>
    <xf numFmtId="0" fontId="131" fillId="0" borderId="0" xfId="0" applyFont="1"/>
    <xf numFmtId="0" fontId="132" fillId="0" borderId="3" xfId="0" applyFont="1" applyBorder="1" applyAlignment="1">
      <alignment horizontal="center" vertical="center"/>
    </xf>
    <xf numFmtId="0" fontId="132" fillId="0" borderId="3" xfId="0" applyFont="1" applyBorder="1" applyAlignment="1">
      <alignment vertical="center" wrapText="1"/>
    </xf>
    <xf numFmtId="0" fontId="132" fillId="0" borderId="3" xfId="0" applyFont="1" applyBorder="1" applyAlignment="1">
      <alignment vertical="center"/>
    </xf>
    <xf numFmtId="191" fontId="132" fillId="0" borderId="3" xfId="293" applyNumberFormat="1" applyFont="1" applyBorder="1" applyAlignment="1">
      <alignment horizontal="left" vertical="center"/>
    </xf>
    <xf numFmtId="31" fontId="132" fillId="0" borderId="3" xfId="0" applyNumberFormat="1" applyFont="1" applyBorder="1" applyAlignment="1">
      <alignment horizontal="left" vertical="center"/>
    </xf>
    <xf numFmtId="41" fontId="132" fillId="0" borderId="3" xfId="293" applyFont="1" applyBorder="1" applyAlignment="1">
      <alignment horizontal="left" vertical="center" wrapText="1"/>
    </xf>
    <xf numFmtId="195" fontId="132" fillId="0" borderId="3" xfId="0" applyNumberFormat="1" applyFont="1" applyBorder="1" applyAlignment="1">
      <alignment horizontal="left" vertical="center"/>
    </xf>
    <xf numFmtId="195" fontId="133" fillId="0" borderId="0" xfId="0" applyNumberFormat="1" applyFont="1" applyAlignment="1">
      <alignment horizontal="center" vertical="center"/>
    </xf>
    <xf numFmtId="41" fontId="134" fillId="0" borderId="0" xfId="293" applyFont="1" applyAlignment="1">
      <alignment horizontal="center" vertical="center"/>
    </xf>
    <xf numFmtId="0" fontId="135" fillId="0" borderId="3" xfId="0" applyFont="1" applyBorder="1" applyAlignment="1">
      <alignment horizontal="center" vertical="center"/>
    </xf>
    <xf numFmtId="195" fontId="135" fillId="0" borderId="3" xfId="0" applyNumberFormat="1" applyFont="1" applyBorder="1" applyAlignment="1">
      <alignment horizontal="left" vertical="center"/>
    </xf>
    <xf numFmtId="195" fontId="130" fillId="0" borderId="0" xfId="0" applyNumberFormat="1" applyFont="1" applyAlignment="1">
      <alignment horizontal="center" vertical="center"/>
    </xf>
    <xf numFmtId="41" fontId="130" fillId="0" borderId="0" xfId="293" applyFont="1" applyAlignment="1">
      <alignment horizontal="center" vertical="center"/>
    </xf>
    <xf numFmtId="0" fontId="135" fillId="0" borderId="3" xfId="0" applyNumberFormat="1" applyFont="1" applyBorder="1" applyAlignment="1">
      <alignment horizontal="left" vertical="center"/>
    </xf>
    <xf numFmtId="0" fontId="129" fillId="0" borderId="3" xfId="0" applyNumberFormat="1" applyFont="1" applyBorder="1" applyAlignment="1">
      <alignment horizontal="left" vertical="center"/>
    </xf>
    <xf numFmtId="0" fontId="132" fillId="32" borderId="3" xfId="0" applyFont="1" applyFill="1" applyBorder="1" applyAlignment="1">
      <alignment horizontal="center" vertical="center"/>
    </xf>
    <xf numFmtId="31" fontId="132" fillId="32" borderId="3" xfId="0" applyNumberFormat="1" applyFont="1" applyFill="1" applyBorder="1" applyAlignment="1">
      <alignment horizontal="left" vertical="center"/>
    </xf>
    <xf numFmtId="0" fontId="136" fillId="0" borderId="0" xfId="0" applyFont="1" applyAlignment="1">
      <alignment horizontal="center" vertical="center"/>
    </xf>
    <xf numFmtId="0" fontId="129" fillId="0" borderId="0" xfId="0" applyFont="1" applyAlignment="1">
      <alignment horizontal="center" vertical="center"/>
    </xf>
    <xf numFmtId="41" fontId="129" fillId="0" borderId="0" xfId="0" applyNumberFormat="1" applyFont="1" applyAlignment="1">
      <alignment horizontal="center" vertical="center"/>
    </xf>
    <xf numFmtId="0" fontId="129" fillId="0" borderId="0" xfId="0" applyNumberFormat="1" applyFont="1" applyAlignment="1">
      <alignment horizontal="center" vertical="center"/>
    </xf>
    <xf numFmtId="41" fontId="114" fillId="0" borderId="0" xfId="293" applyFont="1" applyAlignment="1">
      <alignment vertical="center"/>
    </xf>
    <xf numFmtId="41" fontId="87" fillId="0" borderId="0" xfId="293" applyFont="1" applyAlignment="1">
      <alignment horizontal="center" vertical="center"/>
    </xf>
    <xf numFmtId="10" fontId="7" fillId="0" borderId="0" xfId="266" applyNumberFormat="1" applyFont="1" applyAlignment="1">
      <alignment horizontal="center" vertical="center"/>
    </xf>
    <xf numFmtId="41" fontId="115" fillId="0" borderId="0" xfId="293" applyFont="1" applyAlignment="1">
      <alignment horizontal="center" vertical="center"/>
    </xf>
    <xf numFmtId="181" fontId="127" fillId="0" borderId="0" xfId="0" applyNumberFormat="1" applyFont="1" applyFill="1" applyAlignment="1">
      <alignment horizontal="right" vertical="center" shrinkToFit="1"/>
    </xf>
    <xf numFmtId="181" fontId="128" fillId="0" borderId="0" xfId="0" applyNumberFormat="1" applyFont="1" applyFill="1" applyAlignment="1">
      <alignment horizontal="right" vertical="center" shrinkToFit="1"/>
    </xf>
    <xf numFmtId="181" fontId="128" fillId="0" borderId="0" xfId="0" applyNumberFormat="1" applyFont="1" applyFill="1" applyBorder="1" applyAlignment="1">
      <alignment horizontal="right" vertical="center" shrinkToFit="1"/>
    </xf>
    <xf numFmtId="181" fontId="127" fillId="36" borderId="0" xfId="0" applyNumberFormat="1" applyFont="1" applyFill="1" applyAlignment="1">
      <alignment horizontal="right" vertical="center" shrinkToFit="1"/>
    </xf>
    <xf numFmtId="0" fontId="124" fillId="0" borderId="0" xfId="293" applyNumberFormat="1" applyFont="1" applyFill="1" applyBorder="1" applyAlignment="1">
      <alignment horizontal="center" vertical="center"/>
    </xf>
    <xf numFmtId="41" fontId="29" fillId="0" borderId="42" xfId="293" applyFont="1" applyFill="1" applyBorder="1" applyAlignment="1">
      <alignment horizontal="center" vertical="center" shrinkToFit="1"/>
    </xf>
    <xf numFmtId="41" fontId="29" fillId="0" borderId="0" xfId="293" applyFont="1" applyFill="1" applyBorder="1" applyAlignment="1">
      <alignment horizontal="center" vertical="center" shrinkToFit="1"/>
    </xf>
    <xf numFmtId="41" fontId="124" fillId="36" borderId="0" xfId="293" applyFont="1" applyFill="1" applyBorder="1" applyAlignment="1">
      <alignment vertical="center" shrinkToFit="1"/>
    </xf>
    <xf numFmtId="41" fontId="18" fillId="0" borderId="42" xfId="293" applyFont="1" applyFill="1" applyBorder="1" applyAlignment="1">
      <alignment vertical="center" shrinkToFit="1"/>
    </xf>
    <xf numFmtId="41" fontId="18" fillId="0" borderId="0" xfId="293" applyFont="1" applyFill="1" applyBorder="1" applyAlignment="1">
      <alignment vertical="center" shrinkToFit="1"/>
    </xf>
    <xf numFmtId="41" fontId="124" fillId="0" borderId="0" xfId="293" applyFont="1" applyFill="1" applyBorder="1" applyAlignment="1">
      <alignment horizontal="center" vertical="center" shrinkToFit="1"/>
    </xf>
    <xf numFmtId="41" fontId="127" fillId="0" borderId="0" xfId="293" applyFont="1" applyFill="1" applyBorder="1" applyAlignment="1">
      <alignment horizontal="center" vertical="center" shrinkToFit="1"/>
    </xf>
    <xf numFmtId="41" fontId="35" fillId="0" borderId="0" xfId="293" applyFont="1" applyAlignment="1">
      <alignment horizontal="left" vertical="center" indent="1"/>
    </xf>
    <xf numFmtId="41" fontId="36" fillId="0" borderId="0" xfId="293" applyFont="1" applyAlignment="1">
      <alignment horizontal="left" vertical="center"/>
    </xf>
    <xf numFmtId="41" fontId="38" fillId="0" borderId="0" xfId="293" applyFont="1" applyAlignment="1">
      <alignment horizontal="left" vertical="center" indent="1"/>
    </xf>
    <xf numFmtId="41" fontId="38" fillId="0" borderId="0" xfId="293" applyFont="1" applyAlignment="1">
      <alignment vertical="center"/>
    </xf>
    <xf numFmtId="181" fontId="120" fillId="0" borderId="19" xfId="0" applyNumberFormat="1" applyFont="1" applyFill="1" applyBorder="1" applyAlignment="1">
      <alignment horizontal="center" vertical="center" shrinkToFit="1"/>
    </xf>
    <xf numFmtId="178" fontId="120" fillId="0" borderId="19" xfId="293" applyNumberFormat="1" applyFont="1" applyFill="1" applyBorder="1" applyAlignment="1">
      <alignment horizontal="center" vertical="center" shrinkToFit="1"/>
    </xf>
    <xf numFmtId="41" fontId="120" fillId="0" borderId="19" xfId="293" applyFont="1" applyFill="1" applyBorder="1" applyAlignment="1">
      <alignment vertical="center" shrinkToFit="1"/>
    </xf>
    <xf numFmtId="41" fontId="124" fillId="0" borderId="4" xfId="293" applyFont="1" applyFill="1" applyBorder="1" applyAlignment="1">
      <alignment vertical="center" shrinkToFit="1"/>
    </xf>
    <xf numFmtId="181" fontId="124" fillId="0" borderId="4" xfId="0" applyNumberFormat="1" applyFont="1" applyFill="1" applyBorder="1" applyAlignment="1">
      <alignment horizontal="center" vertical="center" shrinkToFit="1"/>
    </xf>
    <xf numFmtId="178" fontId="124" fillId="0" borderId="4" xfId="293" applyNumberFormat="1" applyFont="1" applyFill="1" applyBorder="1" applyAlignment="1">
      <alignment horizontal="center" vertical="center" shrinkToFit="1"/>
    </xf>
    <xf numFmtId="41" fontId="125" fillId="0" borderId="4" xfId="293" applyFont="1" applyFill="1" applyBorder="1" applyAlignment="1">
      <alignment vertical="center" shrinkToFit="1"/>
    </xf>
    <xf numFmtId="176" fontId="124" fillId="0" borderId="36" xfId="0" applyNumberFormat="1" applyFont="1" applyFill="1" applyBorder="1" applyAlignment="1">
      <alignment horizontal="center" vertical="center" shrinkToFit="1"/>
    </xf>
    <xf numFmtId="183" fontId="124" fillId="0" borderId="4" xfId="293" applyNumberFormat="1" applyFont="1" applyFill="1" applyBorder="1" applyAlignment="1">
      <alignment vertical="center" shrinkToFit="1"/>
    </xf>
    <xf numFmtId="41" fontId="120" fillId="0" borderId="4" xfId="293" applyFont="1" applyFill="1" applyBorder="1" applyAlignment="1">
      <alignment vertical="center" shrinkToFit="1"/>
    </xf>
    <xf numFmtId="49" fontId="120" fillId="0" borderId="47" xfId="293" applyNumberFormat="1" applyFont="1" applyFill="1" applyBorder="1" applyAlignment="1">
      <alignment horizontal="center" vertical="center" shrinkToFit="1"/>
    </xf>
    <xf numFmtId="176" fontId="124" fillId="0" borderId="55" xfId="0" applyNumberFormat="1" applyFont="1" applyFill="1" applyBorder="1" applyAlignment="1">
      <alignment horizontal="center" vertical="center" shrinkToFit="1"/>
    </xf>
    <xf numFmtId="41" fontId="124" fillId="0" borderId="4" xfId="293" applyFont="1" applyFill="1" applyBorder="1" applyAlignment="1">
      <alignment horizontal="center" vertical="center" shrinkToFit="1"/>
    </xf>
    <xf numFmtId="49" fontId="120" fillId="0" borderId="17" xfId="293" applyNumberFormat="1" applyFont="1" applyFill="1" applyBorder="1" applyAlignment="1">
      <alignment horizontal="center" vertical="center" shrinkToFit="1"/>
    </xf>
    <xf numFmtId="178" fontId="124" fillId="0" borderId="19" xfId="293" applyNumberFormat="1" applyFont="1" applyFill="1" applyBorder="1" applyAlignment="1">
      <alignment horizontal="center" vertical="center" shrinkToFit="1"/>
    </xf>
    <xf numFmtId="41" fontId="124" fillId="0" borderId="19" xfId="293" applyFont="1" applyFill="1" applyBorder="1" applyAlignment="1">
      <alignment vertical="center" shrinkToFit="1"/>
    </xf>
    <xf numFmtId="181" fontId="124" fillId="0" borderId="17" xfId="0" applyNumberFormat="1" applyFont="1" applyFill="1" applyBorder="1" applyAlignment="1">
      <alignment horizontal="center" vertical="center" shrinkToFit="1"/>
    </xf>
    <xf numFmtId="178" fontId="124" fillId="0" borderId="4" xfId="293" applyNumberFormat="1" applyFont="1" applyFill="1" applyBorder="1" applyAlignment="1">
      <alignment vertical="center" shrinkToFit="1"/>
    </xf>
    <xf numFmtId="181" fontId="120" fillId="37" borderId="29" xfId="0" applyNumberFormat="1" applyFont="1" applyFill="1" applyBorder="1" applyAlignment="1">
      <alignment horizontal="center" vertical="center" shrinkToFit="1"/>
    </xf>
    <xf numFmtId="181" fontId="120" fillId="37" borderId="18" xfId="0" applyNumberFormat="1" applyFont="1" applyFill="1" applyBorder="1" applyAlignment="1">
      <alignment horizontal="center" vertical="center" shrinkToFit="1"/>
    </xf>
    <xf numFmtId="178" fontId="120" fillId="37" borderId="18" xfId="293" applyNumberFormat="1" applyFont="1" applyFill="1" applyBorder="1" applyAlignment="1">
      <alignment horizontal="center" vertical="center" shrinkToFit="1"/>
    </xf>
    <xf numFmtId="41" fontId="123" fillId="37" borderId="18" xfId="293" applyFont="1" applyFill="1" applyBorder="1" applyAlignment="1">
      <alignment vertical="center" shrinkToFit="1"/>
    </xf>
    <xf numFmtId="41" fontId="120" fillId="37" borderId="18" xfId="293" applyFont="1" applyFill="1" applyBorder="1" applyAlignment="1">
      <alignment vertical="center" shrinkToFit="1"/>
    </xf>
    <xf numFmtId="176" fontId="120" fillId="37" borderId="37" xfId="0" applyNumberFormat="1" applyFont="1" applyFill="1" applyBorder="1" applyAlignment="1">
      <alignment horizontal="center" vertical="center" shrinkToFit="1"/>
    </xf>
    <xf numFmtId="49" fontId="120" fillId="38" borderId="29" xfId="293" quotePrefix="1" applyNumberFormat="1" applyFont="1" applyFill="1" applyBorder="1" applyAlignment="1">
      <alignment horizontal="center" vertical="center" shrinkToFit="1"/>
    </xf>
    <xf numFmtId="181" fontId="120" fillId="38" borderId="18" xfId="0" applyNumberFormat="1" applyFont="1" applyFill="1" applyBorder="1" applyAlignment="1">
      <alignment horizontal="center" vertical="center" shrinkToFit="1"/>
    </xf>
    <xf numFmtId="178" fontId="120" fillId="38" borderId="18" xfId="293" applyNumberFormat="1" applyFont="1" applyFill="1" applyBorder="1" applyAlignment="1">
      <alignment horizontal="center" vertical="center" shrinkToFit="1"/>
    </xf>
    <xf numFmtId="41" fontId="120" fillId="38" borderId="18" xfId="293" applyFont="1" applyFill="1" applyBorder="1" applyAlignment="1">
      <alignment vertical="center" shrinkToFit="1"/>
    </xf>
    <xf numFmtId="176" fontId="124" fillId="38" borderId="37" xfId="0" applyNumberFormat="1" applyFont="1" applyFill="1" applyBorder="1" applyAlignment="1">
      <alignment horizontal="center" vertical="center" shrinkToFit="1"/>
    </xf>
    <xf numFmtId="49" fontId="124" fillId="38" borderId="29" xfId="293" applyNumberFormat="1" applyFont="1" applyFill="1" applyBorder="1" applyAlignment="1">
      <alignment horizontal="center" vertical="center" shrinkToFit="1"/>
    </xf>
    <xf numFmtId="41" fontId="124" fillId="38" borderId="18" xfId="293" applyFont="1" applyFill="1" applyBorder="1" applyAlignment="1">
      <alignment vertical="center" shrinkToFit="1"/>
    </xf>
    <xf numFmtId="178" fontId="124" fillId="38" borderId="18" xfId="293" applyNumberFormat="1" applyFont="1" applyFill="1" applyBorder="1" applyAlignment="1">
      <alignment horizontal="center" vertical="center" shrinkToFit="1"/>
    </xf>
    <xf numFmtId="49" fontId="124" fillId="0" borderId="17" xfId="293" applyNumberFormat="1" applyFont="1" applyFill="1" applyBorder="1" applyAlignment="1">
      <alignment horizontal="center" vertical="center" shrinkToFit="1"/>
    </xf>
    <xf numFmtId="179" fontId="124" fillId="0" borderId="17" xfId="293" quotePrefix="1" applyNumberFormat="1" applyFont="1" applyFill="1" applyBorder="1" applyAlignment="1">
      <alignment horizontal="center" vertical="center" shrinkToFit="1"/>
    </xf>
    <xf numFmtId="41" fontId="124" fillId="0" borderId="4" xfId="293" applyFont="1" applyFill="1" applyBorder="1" applyAlignment="1">
      <alignment horizontal="left" vertical="center" shrinkToFit="1"/>
    </xf>
    <xf numFmtId="184" fontId="124" fillId="0" borderId="4" xfId="0" applyNumberFormat="1" applyFont="1" applyFill="1" applyBorder="1" applyAlignment="1">
      <alignment horizontal="center" vertical="center" shrinkToFit="1"/>
    </xf>
    <xf numFmtId="181" fontId="120" fillId="0" borderId="4" xfId="0" applyNumberFormat="1" applyFont="1" applyFill="1" applyBorder="1" applyAlignment="1">
      <alignment horizontal="center" vertical="center" shrinkToFit="1"/>
    </xf>
    <xf numFmtId="178" fontId="120" fillId="0" borderId="4" xfId="293" applyNumberFormat="1" applyFont="1" applyFill="1" applyBorder="1" applyAlignment="1">
      <alignment horizontal="center" vertical="center" shrinkToFit="1"/>
    </xf>
    <xf numFmtId="41" fontId="123" fillId="0" borderId="4" xfId="293" applyFont="1" applyFill="1" applyBorder="1" applyAlignment="1">
      <alignment vertical="center" shrinkToFit="1"/>
    </xf>
    <xf numFmtId="183" fontId="120" fillId="0" borderId="4" xfId="293" applyNumberFormat="1" applyFont="1" applyFill="1" applyBorder="1" applyAlignment="1">
      <alignment vertical="center" shrinkToFit="1"/>
    </xf>
    <xf numFmtId="176" fontId="120" fillId="0" borderId="36" xfId="0" applyNumberFormat="1" applyFont="1" applyFill="1" applyBorder="1" applyAlignment="1">
      <alignment horizontal="center" vertical="center" shrinkToFit="1"/>
    </xf>
    <xf numFmtId="181" fontId="120" fillId="0" borderId="47" xfId="0" applyNumberFormat="1" applyFont="1" applyFill="1" applyBorder="1" applyAlignment="1">
      <alignment horizontal="center" vertical="center" shrinkToFit="1"/>
    </xf>
    <xf numFmtId="181" fontId="120" fillId="0" borderId="49" xfId="0" applyNumberFormat="1" applyFont="1" applyFill="1" applyBorder="1" applyAlignment="1">
      <alignment vertical="center" shrinkToFit="1"/>
    </xf>
    <xf numFmtId="41" fontId="123" fillId="0" borderId="19" xfId="293" applyFont="1" applyFill="1" applyBorder="1" applyAlignment="1">
      <alignment vertical="center" shrinkToFit="1"/>
    </xf>
    <xf numFmtId="178" fontId="120" fillId="0" borderId="19" xfId="293" applyNumberFormat="1" applyFont="1" applyFill="1" applyBorder="1" applyAlignment="1">
      <alignment vertical="center" shrinkToFit="1"/>
    </xf>
    <xf numFmtId="176" fontId="120" fillId="0" borderId="55" xfId="0" applyNumberFormat="1" applyFont="1" applyFill="1" applyBorder="1" applyAlignment="1">
      <alignment horizontal="center" vertical="center" shrinkToFit="1"/>
    </xf>
    <xf numFmtId="181" fontId="137" fillId="0" borderId="19" xfId="0" applyNumberFormat="1" applyFont="1" applyFill="1" applyBorder="1" applyAlignment="1">
      <alignment horizontal="center" vertical="center" shrinkToFit="1"/>
    </xf>
    <xf numFmtId="181" fontId="124" fillId="0" borderId="4" xfId="0" applyNumberFormat="1" applyFont="1" applyFill="1" applyBorder="1" applyAlignment="1">
      <alignment horizontal="left" vertical="center" shrinkToFit="1"/>
    </xf>
    <xf numFmtId="49" fontId="18" fillId="0" borderId="17" xfId="295" applyNumberFormat="1" applyFont="1" applyFill="1" applyBorder="1" applyAlignment="1">
      <alignment horizontal="center" vertical="center"/>
    </xf>
    <xf numFmtId="0" fontId="138" fillId="0" borderId="4" xfId="295" applyNumberFormat="1" applyFont="1" applyFill="1" applyBorder="1" applyAlignment="1">
      <alignment vertical="center"/>
    </xf>
    <xf numFmtId="41" fontId="18" fillId="0" borderId="4" xfId="295" applyFont="1" applyFill="1" applyBorder="1" applyAlignment="1">
      <alignment horizontal="center" vertical="center"/>
    </xf>
    <xf numFmtId="43" fontId="18" fillId="0" borderId="4" xfId="295" applyNumberFormat="1" applyFont="1" applyFill="1" applyBorder="1" applyAlignment="1">
      <alignment horizontal="center" vertical="center"/>
    </xf>
    <xf numFmtId="41" fontId="18" fillId="0" borderId="4" xfId="295" applyFont="1" applyFill="1" applyBorder="1" applyAlignment="1">
      <alignment horizontal="right" vertical="center"/>
    </xf>
    <xf numFmtId="41" fontId="18" fillId="0" borderId="4" xfId="295" applyFont="1" applyFill="1" applyBorder="1" applyAlignment="1">
      <alignment vertical="center"/>
    </xf>
    <xf numFmtId="41" fontId="18" fillId="0" borderId="0" xfId="295" applyFont="1" applyFill="1" applyBorder="1">
      <alignment vertical="center"/>
    </xf>
    <xf numFmtId="41" fontId="138" fillId="0" borderId="4" xfId="295" applyFont="1" applyFill="1" applyBorder="1" applyAlignment="1">
      <alignment horizontal="center" vertical="center" shrinkToFit="1"/>
    </xf>
    <xf numFmtId="243" fontId="124" fillId="0" borderId="4" xfId="293" applyNumberFormat="1" applyFont="1" applyFill="1" applyBorder="1" applyAlignment="1">
      <alignment horizontal="center" vertical="center" shrinkToFit="1"/>
    </xf>
    <xf numFmtId="49" fontId="124" fillId="0" borderId="56" xfId="293" applyNumberFormat="1" applyFont="1" applyFill="1" applyBorder="1" applyAlignment="1">
      <alignment horizontal="center" vertical="center" shrinkToFit="1"/>
    </xf>
    <xf numFmtId="41" fontId="124" fillId="0" borderId="52" xfId="293" applyFont="1" applyFill="1" applyBorder="1" applyAlignment="1">
      <alignment vertical="center" shrinkToFit="1"/>
    </xf>
    <xf numFmtId="41" fontId="124" fillId="0" borderId="52" xfId="293" applyFont="1" applyFill="1" applyBorder="1" applyAlignment="1">
      <alignment horizontal="center" vertical="center" shrinkToFit="1"/>
    </xf>
    <xf numFmtId="243" fontId="124" fillId="0" borderId="52" xfId="293" applyNumberFormat="1" applyFont="1" applyFill="1" applyBorder="1" applyAlignment="1">
      <alignment horizontal="center" vertical="center" shrinkToFit="1"/>
    </xf>
    <xf numFmtId="176" fontId="124" fillId="0" borderId="57" xfId="0" applyNumberFormat="1" applyFont="1" applyFill="1" applyBorder="1" applyAlignment="1">
      <alignment horizontal="center" vertical="center" shrinkToFit="1"/>
    </xf>
    <xf numFmtId="41" fontId="115" fillId="0" borderId="0" xfId="293" applyFont="1" applyAlignment="1">
      <alignment horizontal="left" vertical="center"/>
    </xf>
    <xf numFmtId="49" fontId="120" fillId="0" borderId="27" xfId="293" applyNumberFormat="1" applyFont="1" applyFill="1" applyBorder="1" applyAlignment="1">
      <alignment horizontal="center" vertical="center" shrinkToFit="1"/>
    </xf>
    <xf numFmtId="41" fontId="120" fillId="0" borderId="32" xfId="293" applyFont="1" applyFill="1" applyBorder="1" applyAlignment="1">
      <alignment vertical="center" shrinkToFit="1"/>
    </xf>
    <xf numFmtId="181" fontId="137" fillId="0" borderId="32" xfId="0" applyNumberFormat="1" applyFont="1" applyFill="1" applyBorder="1" applyAlignment="1">
      <alignment horizontal="center" vertical="center" shrinkToFit="1"/>
    </xf>
    <xf numFmtId="181" fontId="120" fillId="0" borderId="32" xfId="0" applyNumberFormat="1" applyFont="1" applyFill="1" applyBorder="1" applyAlignment="1">
      <alignment horizontal="center" vertical="center" shrinkToFit="1"/>
    </xf>
    <xf numFmtId="178" fontId="124" fillId="0" borderId="32" xfId="293" applyNumberFormat="1" applyFont="1" applyFill="1" applyBorder="1" applyAlignment="1">
      <alignment horizontal="center" vertical="center" shrinkToFit="1"/>
    </xf>
    <xf numFmtId="41" fontId="124" fillId="0" borderId="32" xfId="293" applyFont="1" applyFill="1" applyBorder="1" applyAlignment="1">
      <alignment vertical="center" shrinkToFit="1"/>
    </xf>
    <xf numFmtId="176" fontId="124" fillId="0" borderId="34" xfId="0" applyNumberFormat="1" applyFont="1" applyFill="1" applyBorder="1" applyAlignment="1">
      <alignment horizontal="center" vertical="center" shrinkToFit="1"/>
    </xf>
    <xf numFmtId="181" fontId="124" fillId="0" borderId="32" xfId="0" applyNumberFormat="1" applyFont="1" applyFill="1" applyBorder="1" applyAlignment="1">
      <alignment horizontal="center" vertical="center" shrinkToFit="1"/>
    </xf>
    <xf numFmtId="49" fontId="124" fillId="0" borderId="27" xfId="293" applyNumberFormat="1" applyFont="1" applyFill="1" applyBorder="1" applyAlignment="1">
      <alignment horizontal="center" vertical="center" shrinkToFit="1"/>
    </xf>
    <xf numFmtId="178" fontId="124" fillId="0" borderId="52" xfId="293" applyNumberFormat="1" applyFont="1" applyFill="1" applyBorder="1" applyAlignment="1">
      <alignment horizontal="center" vertical="center" shrinkToFit="1"/>
    </xf>
    <xf numFmtId="41" fontId="120" fillId="39" borderId="19" xfId="293" applyFont="1" applyFill="1" applyBorder="1" applyAlignment="1">
      <alignment vertical="center" shrinkToFit="1"/>
    </xf>
    <xf numFmtId="181" fontId="137" fillId="39" borderId="19" xfId="0" applyNumberFormat="1" applyFont="1" applyFill="1" applyBorder="1" applyAlignment="1">
      <alignment horizontal="center" vertical="center" shrinkToFit="1"/>
    </xf>
    <xf numFmtId="181" fontId="120" fillId="39" borderId="19" xfId="0" applyNumberFormat="1" applyFont="1" applyFill="1" applyBorder="1" applyAlignment="1">
      <alignment horizontal="center" vertical="center" shrinkToFit="1"/>
    </xf>
    <xf numFmtId="178" fontId="124" fillId="39" borderId="19" xfId="293" applyNumberFormat="1" applyFont="1" applyFill="1" applyBorder="1" applyAlignment="1">
      <alignment horizontal="center" vertical="center" shrinkToFit="1"/>
    </xf>
    <xf numFmtId="41" fontId="124" fillId="39" borderId="19" xfId="293" applyFont="1" applyFill="1" applyBorder="1" applyAlignment="1">
      <alignment vertical="center" shrinkToFit="1"/>
    </xf>
    <xf numFmtId="41" fontId="124" fillId="39" borderId="4" xfId="293" applyFont="1" applyFill="1" applyBorder="1" applyAlignment="1">
      <alignment vertical="center" shrinkToFit="1"/>
    </xf>
    <xf numFmtId="41" fontId="124" fillId="39" borderId="4" xfId="293" applyFont="1" applyFill="1" applyBorder="1" applyAlignment="1">
      <alignment horizontal="center" vertical="center" shrinkToFit="1"/>
    </xf>
    <xf numFmtId="178" fontId="124" fillId="39" borderId="4" xfId="293" applyNumberFormat="1" applyFont="1" applyFill="1" applyBorder="1" applyAlignment="1">
      <alignment horizontal="center" vertical="center" shrinkToFit="1"/>
    </xf>
    <xf numFmtId="181" fontId="18" fillId="40" borderId="0" xfId="0" applyNumberFormat="1" applyFont="1" applyFill="1" applyBorder="1" applyAlignment="1">
      <alignment shrinkToFit="1"/>
    </xf>
    <xf numFmtId="41" fontId="127" fillId="40" borderId="0" xfId="293" applyFont="1" applyFill="1" applyBorder="1" applyAlignment="1">
      <alignment horizontal="center" vertical="center" shrinkToFit="1"/>
    </xf>
    <xf numFmtId="49" fontId="124" fillId="39" borderId="17" xfId="293" applyNumberFormat="1" applyFont="1" applyFill="1" applyBorder="1" applyAlignment="1">
      <alignment horizontal="center" vertical="center" shrinkToFit="1"/>
    </xf>
    <xf numFmtId="41" fontId="124" fillId="39" borderId="4" xfId="293" applyFont="1" applyFill="1" applyBorder="1" applyAlignment="1">
      <alignment horizontal="left" vertical="center" shrinkToFit="1"/>
    </xf>
    <xf numFmtId="49" fontId="18" fillId="39" borderId="17" xfId="295" applyNumberFormat="1" applyFont="1" applyFill="1" applyBorder="1" applyAlignment="1">
      <alignment horizontal="center" vertical="center"/>
    </xf>
    <xf numFmtId="0" fontId="138" fillId="39" borderId="4" xfId="295" applyNumberFormat="1" applyFont="1" applyFill="1" applyBorder="1" applyAlignment="1">
      <alignment vertical="center"/>
    </xf>
    <xf numFmtId="41" fontId="18" fillId="39" borderId="4" xfId="295" applyFont="1" applyFill="1" applyBorder="1" applyAlignment="1">
      <alignment horizontal="center" vertical="center"/>
    </xf>
    <xf numFmtId="43" fontId="18" fillId="39" borderId="4" xfId="295" applyNumberFormat="1" applyFont="1" applyFill="1" applyBorder="1" applyAlignment="1">
      <alignment horizontal="center" vertical="center"/>
    </xf>
    <xf numFmtId="41" fontId="18" fillId="39" borderId="4" xfId="295" applyFont="1" applyFill="1" applyBorder="1" applyAlignment="1">
      <alignment horizontal="right" vertical="center"/>
    </xf>
    <xf numFmtId="41" fontId="18" fillId="39" borderId="4" xfId="295" applyFont="1" applyFill="1" applyBorder="1" applyAlignment="1">
      <alignment vertical="center"/>
    </xf>
    <xf numFmtId="41" fontId="18" fillId="39" borderId="0" xfId="295" applyFont="1" applyFill="1" applyBorder="1">
      <alignment vertical="center"/>
    </xf>
    <xf numFmtId="176" fontId="136" fillId="0" borderId="36" xfId="0" applyNumberFormat="1" applyFont="1" applyFill="1" applyBorder="1" applyAlignment="1">
      <alignment horizontal="center" vertical="center" shrinkToFit="1"/>
    </xf>
    <xf numFmtId="41" fontId="20" fillId="0" borderId="36" xfId="295" applyFont="1" applyFill="1" applyBorder="1" applyAlignment="1">
      <alignment horizontal="right" vertical="center"/>
    </xf>
    <xf numFmtId="0" fontId="139" fillId="0" borderId="0" xfId="0" applyFont="1" applyAlignment="1">
      <alignment vertical="center"/>
    </xf>
    <xf numFmtId="0" fontId="139" fillId="0" borderId="58" xfId="0" quotePrefix="1" applyFont="1" applyBorder="1" applyAlignment="1">
      <alignment horizontal="center" vertical="center" shrinkToFit="1"/>
    </xf>
    <xf numFmtId="244" fontId="139" fillId="0" borderId="58" xfId="0" applyNumberFormat="1" applyFont="1" applyBorder="1" applyAlignment="1">
      <alignment vertical="center" shrinkToFit="1"/>
    </xf>
    <xf numFmtId="0" fontId="139" fillId="0" borderId="59" xfId="0" quotePrefix="1" applyFont="1" applyBorder="1" applyAlignment="1">
      <alignment horizontal="center" vertical="center" shrinkToFit="1"/>
    </xf>
    <xf numFmtId="244" fontId="139" fillId="0" borderId="59" xfId="0" applyNumberFormat="1" applyFont="1" applyBorder="1" applyAlignment="1">
      <alignment vertical="center" shrinkToFit="1"/>
    </xf>
    <xf numFmtId="0" fontId="139" fillId="0" borderId="60" xfId="0" quotePrefix="1" applyFont="1" applyBorder="1" applyAlignment="1">
      <alignment horizontal="center" vertical="center" shrinkToFit="1"/>
    </xf>
    <xf numFmtId="244" fontId="139" fillId="0" borderId="60" xfId="0" applyNumberFormat="1" applyFont="1" applyBorder="1" applyAlignment="1">
      <alignment vertical="center" shrinkToFit="1"/>
    </xf>
    <xf numFmtId="0" fontId="139" fillId="0" borderId="3" xfId="0" quotePrefix="1" applyFont="1" applyBorder="1" applyAlignment="1">
      <alignment horizontal="center" vertical="center" shrinkToFit="1"/>
    </xf>
    <xf numFmtId="244" fontId="139" fillId="0" borderId="3" xfId="0" applyNumberFormat="1" applyFont="1" applyBorder="1" applyAlignment="1">
      <alignment vertical="center" shrinkToFit="1"/>
    </xf>
    <xf numFmtId="0" fontId="139" fillId="0" borderId="60" xfId="0" applyFont="1" applyBorder="1" applyAlignment="1">
      <alignment horizontal="center" vertical="center" shrinkToFit="1"/>
    </xf>
    <xf numFmtId="0" fontId="139" fillId="0" borderId="59" xfId="0" applyFont="1" applyBorder="1" applyAlignment="1">
      <alignment horizontal="center" vertical="center" shrinkToFit="1"/>
    </xf>
    <xf numFmtId="49" fontId="139" fillId="0" borderId="59" xfId="0" applyNumberFormat="1" applyFont="1" applyBorder="1" applyAlignment="1">
      <alignment horizontal="center" vertical="center" shrinkToFit="1"/>
    </xf>
    <xf numFmtId="0" fontId="139" fillId="0" borderId="3" xfId="0" applyFont="1" applyBorder="1" applyAlignment="1">
      <alignment horizontal="center" vertical="center" shrinkToFit="1"/>
    </xf>
    <xf numFmtId="0" fontId="140" fillId="0" borderId="3" xfId="0" applyFont="1" applyBorder="1" applyAlignment="1">
      <alignment horizontal="center" vertical="center" shrinkToFit="1"/>
    </xf>
    <xf numFmtId="41" fontId="139" fillId="0" borderId="58" xfId="0" quotePrefix="1" applyNumberFormat="1" applyFont="1" applyBorder="1" applyAlignment="1">
      <alignment horizontal="center" vertical="center" shrinkToFit="1"/>
    </xf>
    <xf numFmtId="49" fontId="120" fillId="39" borderId="47" xfId="293" applyNumberFormat="1" applyFont="1" applyFill="1" applyBorder="1" applyAlignment="1">
      <alignment horizontal="center" vertical="center" shrinkToFit="1"/>
    </xf>
    <xf numFmtId="176" fontId="124" fillId="39" borderId="55" xfId="0" applyNumberFormat="1" applyFont="1" applyFill="1" applyBorder="1" applyAlignment="1">
      <alignment horizontal="center" vertical="center" shrinkToFit="1"/>
    </xf>
    <xf numFmtId="181" fontId="18" fillId="39" borderId="0" xfId="0" applyNumberFormat="1" applyFont="1" applyFill="1" applyAlignment="1">
      <alignment shrinkToFit="1"/>
    </xf>
    <xf numFmtId="49" fontId="120" fillId="39" borderId="27" xfId="293" applyNumberFormat="1" applyFont="1" applyFill="1" applyBorder="1" applyAlignment="1">
      <alignment horizontal="center" vertical="center" shrinkToFit="1"/>
    </xf>
    <xf numFmtId="41" fontId="124" fillId="39" borderId="32" xfId="293" applyFont="1" applyFill="1" applyBorder="1" applyAlignment="1">
      <alignment vertical="center" shrinkToFit="1"/>
    </xf>
    <xf numFmtId="181" fontId="130" fillId="39" borderId="32" xfId="0" applyNumberFormat="1" applyFont="1" applyFill="1" applyBorder="1" applyAlignment="1">
      <alignment horizontal="center" vertical="center" shrinkToFit="1"/>
    </xf>
    <xf numFmtId="178" fontId="124" fillId="39" borderId="32" xfId="293" applyNumberFormat="1" applyFont="1" applyFill="1" applyBorder="1" applyAlignment="1">
      <alignment horizontal="center" vertical="center" shrinkToFit="1"/>
    </xf>
    <xf numFmtId="176" fontId="136" fillId="39" borderId="36" xfId="0" applyNumberFormat="1" applyFont="1" applyFill="1" applyBorder="1" applyAlignment="1">
      <alignment horizontal="center" vertical="center" shrinkToFit="1"/>
    </xf>
    <xf numFmtId="181" fontId="18" fillId="39" borderId="0" xfId="0" applyNumberFormat="1" applyFont="1" applyFill="1" applyBorder="1" applyAlignment="1">
      <alignment shrinkToFit="1"/>
    </xf>
    <xf numFmtId="41" fontId="127" fillId="39" borderId="0" xfId="293" applyFont="1" applyFill="1" applyBorder="1" applyAlignment="1">
      <alignment horizontal="center" vertical="center" shrinkToFit="1"/>
    </xf>
    <xf numFmtId="176" fontId="124" fillId="39" borderId="36" xfId="0" applyNumberFormat="1" applyFont="1" applyFill="1" applyBorder="1" applyAlignment="1">
      <alignment horizontal="center" vertical="center" shrinkToFit="1"/>
    </xf>
    <xf numFmtId="243" fontId="124" fillId="0" borderId="4" xfId="293" applyNumberFormat="1" applyFont="1" applyFill="1" applyBorder="1" applyAlignment="1">
      <alignment horizontal="right" vertical="center" shrinkToFit="1"/>
    </xf>
    <xf numFmtId="243" fontId="124" fillId="39" borderId="4" xfId="293" applyNumberFormat="1" applyFont="1" applyFill="1" applyBorder="1" applyAlignment="1">
      <alignment horizontal="center" vertical="center" shrinkToFit="1"/>
    </xf>
    <xf numFmtId="41" fontId="124" fillId="0" borderId="4" xfId="293" applyFont="1" applyFill="1" applyBorder="1" applyAlignment="1">
      <alignment horizontal="right" vertical="center" shrinkToFit="1"/>
    </xf>
    <xf numFmtId="0" fontId="139" fillId="0" borderId="3" xfId="0" applyFont="1" applyBorder="1" applyAlignment="1">
      <alignment horizontal="center" vertical="center" shrinkToFit="1"/>
    </xf>
    <xf numFmtId="0" fontId="132" fillId="31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41" fontId="45" fillId="0" borderId="62" xfId="293" applyFont="1" applyBorder="1" applyAlignment="1">
      <alignment vertical="center"/>
    </xf>
    <xf numFmtId="41" fontId="45" fillId="0" borderId="63" xfId="293" applyFont="1" applyBorder="1" applyAlignment="1">
      <alignment vertical="center"/>
    </xf>
    <xf numFmtId="41" fontId="45" fillId="0" borderId="64" xfId="293" applyFont="1" applyBorder="1" applyAlignment="1">
      <alignment vertical="center"/>
    </xf>
    <xf numFmtId="0" fontId="45" fillId="0" borderId="65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/>
    </xf>
    <xf numFmtId="0" fontId="45" fillId="0" borderId="66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41" fontId="45" fillId="0" borderId="41" xfId="0" applyNumberFormat="1" applyFont="1" applyBorder="1" applyAlignment="1">
      <alignment horizontal="center" vertical="center"/>
    </xf>
    <xf numFmtId="6" fontId="45" fillId="0" borderId="41" xfId="0" applyNumberFormat="1" applyFont="1" applyBorder="1" applyAlignment="1">
      <alignment horizontal="center" vertical="center"/>
    </xf>
    <xf numFmtId="6" fontId="45" fillId="0" borderId="4" xfId="0" applyNumberFormat="1" applyFont="1" applyBorder="1" applyAlignment="1">
      <alignment horizontal="center" vertical="center"/>
    </xf>
    <xf numFmtId="49" fontId="45" fillId="0" borderId="4" xfId="0" applyNumberFormat="1" applyFont="1" applyBorder="1" applyAlignment="1">
      <alignment horizontal="center" vertical="center"/>
    </xf>
    <xf numFmtId="49" fontId="45" fillId="0" borderId="66" xfId="0" applyNumberFormat="1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69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70" xfId="0" applyFont="1" applyBorder="1" applyAlignment="1">
      <alignment horizontal="center" vertical="center" wrapText="1"/>
    </xf>
    <xf numFmtId="49" fontId="45" fillId="0" borderId="51" xfId="0" applyNumberFormat="1" applyFont="1" applyBorder="1" applyAlignment="1">
      <alignment horizontal="center" vertical="center"/>
    </xf>
    <xf numFmtId="49" fontId="45" fillId="0" borderId="68" xfId="0" applyNumberFormat="1" applyFont="1" applyBorder="1" applyAlignment="1">
      <alignment horizontal="center" vertical="center"/>
    </xf>
    <xf numFmtId="49" fontId="45" fillId="0" borderId="40" xfId="0" applyNumberFormat="1" applyFont="1" applyBorder="1" applyAlignment="1">
      <alignment horizontal="center" vertical="center"/>
    </xf>
    <xf numFmtId="49" fontId="45" fillId="0" borderId="71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horizontal="center" vertical="center"/>
    </xf>
    <xf numFmtId="49" fontId="45" fillId="0" borderId="70" xfId="0" applyNumberFormat="1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42" fontId="45" fillId="0" borderId="51" xfId="0" applyNumberFormat="1" applyFont="1" applyBorder="1" applyAlignment="1">
      <alignment horizontal="center" vertical="center"/>
    </xf>
    <xf numFmtId="42" fontId="45" fillId="0" borderId="68" xfId="0" applyNumberFormat="1" applyFont="1" applyBorder="1" applyAlignment="1">
      <alignment horizontal="center" vertical="center"/>
    </xf>
    <xf numFmtId="42" fontId="45" fillId="0" borderId="73" xfId="0" applyNumberFormat="1" applyFont="1" applyBorder="1" applyAlignment="1">
      <alignment horizontal="center" vertical="center"/>
    </xf>
    <xf numFmtId="42" fontId="45" fillId="0" borderId="71" xfId="0" applyNumberFormat="1" applyFont="1" applyBorder="1" applyAlignment="1">
      <alignment horizontal="center" vertical="center"/>
    </xf>
    <xf numFmtId="42" fontId="45" fillId="0" borderId="8" xfId="0" applyNumberFormat="1" applyFont="1" applyBorder="1" applyAlignment="1">
      <alignment horizontal="center" vertical="center"/>
    </xf>
    <xf numFmtId="42" fontId="45" fillId="0" borderId="74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/>
    </xf>
    <xf numFmtId="41" fontId="45" fillId="0" borderId="48" xfId="0" applyNumberFormat="1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196" fontId="45" fillId="0" borderId="48" xfId="293" applyNumberFormat="1" applyFont="1" applyBorder="1" applyAlignment="1">
      <alignment horizontal="center" vertical="center"/>
    </xf>
    <xf numFmtId="196" fontId="45" fillId="0" borderId="75" xfId="293" applyNumberFormat="1" applyFont="1" applyBorder="1" applyAlignment="1">
      <alignment horizontal="center" vertical="center"/>
    </xf>
    <xf numFmtId="196" fontId="45" fillId="0" borderId="49" xfId="293" applyNumberFormat="1" applyFont="1" applyBorder="1" applyAlignment="1">
      <alignment horizontal="center" vertical="center"/>
    </xf>
    <xf numFmtId="41" fontId="45" fillId="0" borderId="48" xfId="293" applyFont="1" applyBorder="1" applyAlignment="1">
      <alignment horizontal="center" vertical="center"/>
    </xf>
    <xf numFmtId="41" fontId="45" fillId="0" borderId="75" xfId="293" applyFont="1" applyBorder="1" applyAlignment="1">
      <alignment horizontal="center" vertical="center"/>
    </xf>
    <xf numFmtId="41" fontId="45" fillId="0" borderId="76" xfId="293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41" fontId="45" fillId="0" borderId="35" xfId="0" applyNumberFormat="1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196" fontId="45" fillId="0" borderId="35" xfId="293" applyNumberFormat="1" applyFont="1" applyBorder="1" applyAlignment="1">
      <alignment horizontal="center" vertical="center"/>
    </xf>
    <xf numFmtId="196" fontId="45" fillId="0" borderId="41" xfId="293" applyNumberFormat="1" applyFont="1" applyBorder="1" applyAlignment="1">
      <alignment horizontal="center" vertical="center"/>
    </xf>
    <xf numFmtId="196" fontId="45" fillId="0" borderId="39" xfId="293" applyNumberFormat="1" applyFont="1" applyBorder="1" applyAlignment="1">
      <alignment horizontal="center" vertical="center"/>
    </xf>
    <xf numFmtId="41" fontId="45" fillId="0" borderId="35" xfId="293" applyFont="1" applyBorder="1" applyAlignment="1">
      <alignment horizontal="center" vertical="center"/>
    </xf>
    <xf numFmtId="41" fontId="45" fillId="0" borderId="41" xfId="293" applyFont="1" applyBorder="1" applyAlignment="1">
      <alignment horizontal="center" vertical="center"/>
    </xf>
    <xf numFmtId="41" fontId="45" fillId="0" borderId="77" xfId="293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97" fontId="33" fillId="0" borderId="0" xfId="0" applyNumberFormat="1" applyFont="1" applyAlignment="1">
      <alignment horizontal="center" vertical="center"/>
    </xf>
    <xf numFmtId="196" fontId="45" fillId="0" borderId="53" xfId="293" applyNumberFormat="1" applyFont="1" applyBorder="1" applyAlignment="1">
      <alignment horizontal="center" vertical="center"/>
    </xf>
    <xf numFmtId="196" fontId="45" fillId="0" borderId="78" xfId="293" applyNumberFormat="1" applyFont="1" applyBorder="1" applyAlignment="1">
      <alignment horizontal="center" vertical="center"/>
    </xf>
    <xf numFmtId="196" fontId="45" fillId="0" borderId="54" xfId="293" applyNumberFormat="1" applyFont="1" applyBorder="1" applyAlignment="1">
      <alignment horizontal="center" vertical="center"/>
    </xf>
    <xf numFmtId="41" fontId="45" fillId="0" borderId="53" xfId="293" applyFont="1" applyBorder="1" applyAlignment="1">
      <alignment horizontal="center" vertical="center"/>
    </xf>
    <xf numFmtId="41" fontId="45" fillId="0" borderId="78" xfId="293" applyFont="1" applyBorder="1" applyAlignment="1">
      <alignment horizontal="center" vertical="center"/>
    </xf>
    <xf numFmtId="41" fontId="45" fillId="0" borderId="79" xfId="293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45" fillId="0" borderId="53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41" fontId="13" fillId="0" borderId="80" xfId="0" applyNumberFormat="1" applyFont="1" applyBorder="1" applyAlignment="1">
      <alignment horizontal="left" vertical="center" indent="1" shrinkToFit="1"/>
    </xf>
    <xf numFmtId="0" fontId="0" fillId="0" borderId="39" xfId="0" applyBorder="1" applyAlignment="1">
      <alignment horizontal="left" indent="1"/>
    </xf>
    <xf numFmtId="41" fontId="13" fillId="0" borderId="17" xfId="0" applyNumberFormat="1" applyFont="1" applyBorder="1" applyAlignment="1">
      <alignment horizontal="center" vertical="center" shrinkToFit="1"/>
    </xf>
    <xf numFmtId="41" fontId="13" fillId="0" borderId="4" xfId="0" applyNumberFormat="1" applyFont="1" applyBorder="1" applyAlignment="1">
      <alignment horizontal="center" vertical="center" shrinkToFit="1"/>
    </xf>
    <xf numFmtId="41" fontId="47" fillId="0" borderId="2" xfId="293" applyFont="1" applyFill="1" applyBorder="1" applyAlignment="1">
      <alignment horizontal="center" vertical="center"/>
    </xf>
    <xf numFmtId="41" fontId="47" fillId="0" borderId="7" xfId="293" applyFont="1" applyFill="1" applyBorder="1" applyAlignment="1">
      <alignment horizontal="center" vertical="center"/>
    </xf>
    <xf numFmtId="41" fontId="47" fillId="0" borderId="14" xfId="293" applyFont="1" applyFill="1" applyBorder="1" applyAlignment="1">
      <alignment horizontal="center" vertical="center"/>
    </xf>
    <xf numFmtId="41" fontId="36" fillId="38" borderId="47" xfId="293" applyFont="1" applyFill="1" applyBorder="1" applyAlignment="1" applyProtection="1">
      <alignment horizontal="center" vertical="center"/>
      <protection locked="0"/>
    </xf>
    <xf numFmtId="41" fontId="36" fillId="38" borderId="29" xfId="293" applyFont="1" applyFill="1" applyBorder="1" applyAlignment="1" applyProtection="1">
      <alignment horizontal="center" vertical="center"/>
      <protection locked="0"/>
    </xf>
    <xf numFmtId="41" fontId="36" fillId="38" borderId="19" xfId="293" applyFont="1" applyFill="1" applyBorder="1" applyAlignment="1" applyProtection="1">
      <alignment horizontal="center" vertical="center"/>
      <protection locked="0"/>
    </xf>
    <xf numFmtId="41" fontId="36" fillId="38" borderId="18" xfId="293" applyFont="1" applyFill="1" applyBorder="1" applyAlignment="1" applyProtection="1">
      <alignment horizontal="center" vertical="center"/>
      <protection locked="0"/>
    </xf>
    <xf numFmtId="41" fontId="36" fillId="38" borderId="81" xfId="293" applyFont="1" applyFill="1" applyBorder="1" applyAlignment="1">
      <alignment horizontal="center" vertical="center"/>
    </xf>
    <xf numFmtId="41" fontId="36" fillId="38" borderId="82" xfId="293" applyFont="1" applyFill="1" applyBorder="1" applyAlignment="1">
      <alignment horizontal="center" vertical="center"/>
    </xf>
    <xf numFmtId="41" fontId="36" fillId="38" borderId="83" xfId="293" applyFont="1" applyFill="1" applyBorder="1" applyAlignment="1">
      <alignment horizontal="center" vertical="center"/>
    </xf>
    <xf numFmtId="41" fontId="36" fillId="38" borderId="84" xfId="293" applyFont="1" applyFill="1" applyBorder="1" applyAlignment="1">
      <alignment horizontal="center" vertical="center"/>
    </xf>
    <xf numFmtId="41" fontId="36" fillId="38" borderId="55" xfId="293" applyFont="1" applyFill="1" applyBorder="1" applyAlignment="1">
      <alignment horizontal="center" vertical="center"/>
    </xf>
    <xf numFmtId="41" fontId="36" fillId="38" borderId="37" xfId="293" applyFont="1" applyFill="1" applyBorder="1" applyAlignment="1">
      <alignment horizontal="center" vertical="center"/>
    </xf>
    <xf numFmtId="41" fontId="13" fillId="0" borderId="80" xfId="0" applyNumberFormat="1" applyFont="1" applyBorder="1" applyAlignment="1">
      <alignment horizontal="center" vertical="center" shrinkToFit="1"/>
    </xf>
    <xf numFmtId="41" fontId="13" fillId="0" borderId="39" xfId="0" applyNumberFormat="1" applyFont="1" applyBorder="1" applyAlignment="1">
      <alignment horizontal="center" vertical="center" shrinkToFit="1"/>
    </xf>
    <xf numFmtId="41" fontId="13" fillId="0" borderId="29" xfId="0" applyNumberFormat="1" applyFont="1" applyBorder="1" applyAlignment="1">
      <alignment horizontal="center" vertical="center" shrinkToFit="1"/>
    </xf>
    <xf numFmtId="41" fontId="13" fillId="0" borderId="18" xfId="0" applyNumberFormat="1" applyFont="1" applyBorder="1" applyAlignment="1">
      <alignment horizontal="center" vertical="center" shrinkToFit="1"/>
    </xf>
    <xf numFmtId="41" fontId="13" fillId="0" borderId="85" xfId="0" applyNumberFormat="1" applyFont="1" applyBorder="1" applyAlignment="1">
      <alignment horizontal="left" vertical="center" shrinkToFit="1"/>
    </xf>
    <xf numFmtId="41" fontId="13" fillId="0" borderId="17" xfId="0" applyNumberFormat="1" applyFont="1" applyBorder="1" applyAlignment="1">
      <alignment horizontal="left" vertical="center" indent="1" shrinkToFit="1"/>
    </xf>
    <xf numFmtId="41" fontId="13" fillId="0" borderId="4" xfId="0" applyNumberFormat="1" applyFont="1" applyBorder="1" applyAlignment="1">
      <alignment horizontal="left" vertical="center" indent="1" shrinkToFit="1"/>
    </xf>
    <xf numFmtId="180" fontId="7" fillId="0" borderId="42" xfId="293" applyNumberFormat="1" applyFont="1" applyBorder="1" applyAlignment="1">
      <alignment horizontal="center" vertical="center"/>
    </xf>
    <xf numFmtId="180" fontId="7" fillId="0" borderId="0" xfId="293" applyNumberFormat="1" applyFont="1" applyBorder="1" applyAlignment="1">
      <alignment horizontal="center" vertical="center"/>
    </xf>
    <xf numFmtId="41" fontId="13" fillId="0" borderId="27" xfId="0" applyNumberFormat="1" applyFont="1" applyBorder="1" applyAlignment="1">
      <alignment horizontal="left" vertical="center" indent="1" shrinkToFit="1"/>
    </xf>
    <xf numFmtId="41" fontId="13" fillId="0" borderId="32" xfId="0" applyNumberFormat="1" applyFont="1" applyBorder="1" applyAlignment="1">
      <alignment horizontal="left" vertical="center" indent="1" shrinkToFit="1"/>
    </xf>
    <xf numFmtId="41" fontId="13" fillId="0" borderId="17" xfId="0" applyNumberFormat="1" applyFont="1" applyFill="1" applyBorder="1" applyAlignment="1">
      <alignment horizontal="center" vertical="center" shrinkToFit="1"/>
    </xf>
    <xf numFmtId="41" fontId="13" fillId="0" borderId="4" xfId="0" applyNumberFormat="1" applyFont="1" applyFill="1" applyBorder="1" applyAlignment="1">
      <alignment horizontal="center" vertical="center" shrinkToFit="1"/>
    </xf>
    <xf numFmtId="41" fontId="13" fillId="0" borderId="0" xfId="0" applyNumberFormat="1" applyFont="1" applyBorder="1" applyAlignment="1">
      <alignment horizontal="left" vertical="center" shrinkToFit="1"/>
    </xf>
    <xf numFmtId="0" fontId="119" fillId="0" borderId="0" xfId="366" applyAlignment="1" applyProtection="1">
      <alignment horizontal="center"/>
    </xf>
    <xf numFmtId="0" fontId="10" fillId="0" borderId="0" xfId="0" applyFont="1" applyAlignment="1">
      <alignment horizontal="center"/>
    </xf>
    <xf numFmtId="31" fontId="37" fillId="0" borderId="86" xfId="0" applyNumberFormat="1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131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9" fillId="41" borderId="3" xfId="0" applyFont="1" applyFill="1" applyBorder="1" applyAlignment="1">
      <alignment horizontal="center" vertical="center" shrinkToFit="1"/>
    </xf>
    <xf numFmtId="0" fontId="139" fillId="0" borderId="3" xfId="0" applyFont="1" applyBorder="1" applyAlignment="1">
      <alignment horizontal="center" vertical="center" shrinkToFit="1"/>
    </xf>
    <xf numFmtId="41" fontId="6" fillId="0" borderId="0" xfId="293" applyFont="1" applyAlignment="1"/>
    <xf numFmtId="0" fontId="0" fillId="0" borderId="0" xfId="0" applyAlignment="1"/>
    <xf numFmtId="41" fontId="141" fillId="0" borderId="85" xfId="0" applyNumberFormat="1" applyFont="1" applyBorder="1" applyAlignment="1">
      <alignment horizontal="left" vertical="center"/>
    </xf>
    <xf numFmtId="0" fontId="142" fillId="0" borderId="0" xfId="0" applyFont="1" applyAlignment="1">
      <alignment horizontal="left" vertical="center"/>
    </xf>
    <xf numFmtId="41" fontId="38" fillId="0" borderId="0" xfId="293" applyFont="1" applyAlignment="1">
      <alignment vertical="center"/>
    </xf>
    <xf numFmtId="0" fontId="0" fillId="0" borderId="0" xfId="0" applyAlignment="1">
      <alignment vertical="center"/>
    </xf>
    <xf numFmtId="41" fontId="117" fillId="0" borderId="2" xfId="293" applyFont="1" applyFill="1" applyBorder="1" applyAlignment="1">
      <alignment horizontal="center" vertical="center"/>
    </xf>
    <xf numFmtId="41" fontId="30" fillId="0" borderId="7" xfId="293" applyFont="1" applyFill="1" applyBorder="1" applyAlignment="1">
      <alignment horizontal="center" vertical="center"/>
    </xf>
    <xf numFmtId="41" fontId="30" fillId="0" borderId="14" xfId="293" applyFont="1" applyFill="1" applyBorder="1" applyAlignment="1">
      <alignment horizontal="center" vertical="center"/>
    </xf>
    <xf numFmtId="0" fontId="139" fillId="41" borderId="89" xfId="0" applyFont="1" applyFill="1" applyBorder="1" applyAlignment="1">
      <alignment horizontal="left" vertical="center" wrapText="1" shrinkToFit="1"/>
    </xf>
    <xf numFmtId="0" fontId="139" fillId="41" borderId="90" xfId="0" applyFont="1" applyFill="1" applyBorder="1" applyAlignment="1">
      <alignment horizontal="left" vertical="center" shrinkToFit="1"/>
    </xf>
    <xf numFmtId="0" fontId="139" fillId="41" borderId="91" xfId="0" applyFont="1" applyFill="1" applyBorder="1" applyAlignment="1">
      <alignment horizontal="left" vertical="center" shrinkToFit="1"/>
    </xf>
    <xf numFmtId="0" fontId="139" fillId="0" borderId="92" xfId="0" applyFont="1" applyBorder="1" applyAlignment="1">
      <alignment horizontal="left" vertical="center" shrinkToFit="1"/>
    </xf>
    <xf numFmtId="0" fontId="139" fillId="0" borderId="93" xfId="0" applyFont="1" applyBorder="1" applyAlignment="1">
      <alignment horizontal="left" vertical="center" shrinkToFit="1"/>
    </xf>
    <xf numFmtId="0" fontId="139" fillId="0" borderId="94" xfId="0" applyFont="1" applyBorder="1" applyAlignment="1">
      <alignment horizontal="left" vertical="center" shrinkToFit="1"/>
    </xf>
    <xf numFmtId="0" fontId="139" fillId="0" borderId="58" xfId="0" applyFont="1" applyBorder="1" applyAlignment="1">
      <alignment horizontal="center" vertical="center" textRotation="255" wrapText="1" shrinkToFit="1"/>
    </xf>
    <xf numFmtId="0" fontId="139" fillId="0" borderId="59" xfId="0" applyFont="1" applyBorder="1" applyAlignment="1">
      <alignment horizontal="center" vertical="center" textRotation="255" wrapText="1" shrinkToFit="1"/>
    </xf>
    <xf numFmtId="0" fontId="139" fillId="0" borderId="60" xfId="0" applyFont="1" applyBorder="1" applyAlignment="1">
      <alignment horizontal="center" vertical="center" textRotation="255" wrapText="1" shrinkToFit="1"/>
    </xf>
    <xf numFmtId="0" fontId="139" fillId="0" borderId="2" xfId="0" quotePrefix="1" applyFont="1" applyBorder="1" applyAlignment="1">
      <alignment horizontal="center" vertical="center" shrinkToFit="1"/>
    </xf>
    <xf numFmtId="0" fontId="139" fillId="0" borderId="7" xfId="0" quotePrefix="1" applyFont="1" applyBorder="1" applyAlignment="1">
      <alignment horizontal="center" vertical="center" shrinkToFit="1"/>
    </xf>
    <xf numFmtId="0" fontId="139" fillId="0" borderId="14" xfId="0" quotePrefix="1" applyFont="1" applyBorder="1" applyAlignment="1">
      <alignment horizontal="center" vertical="center" shrinkToFit="1"/>
    </xf>
    <xf numFmtId="181" fontId="16" fillId="0" borderId="95" xfId="0" applyNumberFormat="1" applyFont="1" applyFill="1" applyBorder="1" applyAlignment="1">
      <alignment horizontal="center" vertical="center" shrinkToFit="1"/>
    </xf>
    <xf numFmtId="181" fontId="16" fillId="0" borderId="96" xfId="0" applyNumberFormat="1" applyFont="1" applyFill="1" applyBorder="1" applyAlignment="1">
      <alignment horizontal="center" vertical="center" shrinkToFit="1"/>
    </xf>
    <xf numFmtId="181" fontId="16" fillId="0" borderId="97" xfId="0" applyNumberFormat="1" applyFont="1" applyFill="1" applyBorder="1" applyAlignment="1">
      <alignment horizontal="center" vertical="center" shrinkToFit="1"/>
    </xf>
    <xf numFmtId="181" fontId="16" fillId="0" borderId="98" xfId="0" applyNumberFormat="1" applyFont="1" applyFill="1" applyBorder="1" applyAlignment="1">
      <alignment horizontal="center" vertical="center" shrinkToFit="1"/>
    </xf>
    <xf numFmtId="176" fontId="17" fillId="0" borderId="99" xfId="0" applyNumberFormat="1" applyFont="1" applyFill="1" applyBorder="1" applyAlignment="1">
      <alignment horizontal="center" vertical="center" shrinkToFit="1"/>
    </xf>
    <xf numFmtId="176" fontId="17" fillId="0" borderId="100" xfId="0" applyNumberFormat="1" applyFont="1" applyFill="1" applyBorder="1" applyAlignment="1">
      <alignment horizontal="center" vertical="center" shrinkToFit="1"/>
    </xf>
    <xf numFmtId="178" fontId="16" fillId="0" borderId="97" xfId="293" applyNumberFormat="1" applyFont="1" applyFill="1" applyBorder="1" applyAlignment="1">
      <alignment horizontal="center" vertical="center" shrinkToFit="1"/>
    </xf>
    <xf numFmtId="178" fontId="16" fillId="0" borderId="98" xfId="293" applyNumberFormat="1" applyFont="1" applyFill="1" applyBorder="1" applyAlignment="1">
      <alignment horizontal="center" vertical="center" shrinkToFit="1"/>
    </xf>
    <xf numFmtId="176" fontId="16" fillId="0" borderId="48" xfId="293" applyNumberFormat="1" applyFont="1" applyFill="1" applyBorder="1" applyAlignment="1">
      <alignment horizontal="center" vertical="center" shrinkToFit="1"/>
    </xf>
    <xf numFmtId="176" fontId="16" fillId="0" borderId="49" xfId="293" applyNumberFormat="1" applyFont="1" applyFill="1" applyBorder="1" applyAlignment="1">
      <alignment horizontal="center" vertical="center" shrinkToFit="1"/>
    </xf>
    <xf numFmtId="176" fontId="16" fillId="0" borderId="38" xfId="0" applyNumberFormat="1" applyFont="1" applyFill="1" applyBorder="1" applyAlignment="1">
      <alignment horizontal="center" vertical="center" shrinkToFit="1"/>
    </xf>
    <xf numFmtId="181" fontId="16" fillId="0" borderId="28" xfId="0" applyNumberFormat="1" applyFont="1" applyFill="1" applyBorder="1" applyAlignment="1">
      <alignment horizontal="center" vertical="center" shrinkToFit="1"/>
    </xf>
    <xf numFmtId="181" fontId="16" fillId="0" borderId="30" xfId="0" applyNumberFormat="1" applyFont="1" applyFill="1" applyBorder="1" applyAlignment="1">
      <alignment horizontal="center" vertical="center" shrinkToFit="1"/>
    </xf>
    <xf numFmtId="178" fontId="16" fillId="0" borderId="30" xfId="293" applyNumberFormat="1" applyFont="1" applyFill="1" applyBorder="1" applyAlignment="1">
      <alignment horizontal="center" vertical="center" shrinkToFit="1"/>
    </xf>
    <xf numFmtId="176" fontId="16" fillId="0" borderId="99" xfId="0" applyNumberFormat="1" applyFont="1" applyFill="1" applyBorder="1" applyAlignment="1">
      <alignment horizontal="center" vertical="center" shrinkToFit="1"/>
    </xf>
    <xf numFmtId="176" fontId="16" fillId="0" borderId="100" xfId="0" applyNumberFormat="1" applyFont="1" applyFill="1" applyBorder="1" applyAlignment="1">
      <alignment horizontal="center" vertical="center" shrinkToFit="1"/>
    </xf>
  </cellXfs>
  <cellStyles count="374">
    <cellStyle name="&quot;" xfId="1"/>
    <cellStyle name="#" xfId="2"/>
    <cellStyle name="#,##0" xfId="3"/>
    <cellStyle name="#,##0.0" xfId="4"/>
    <cellStyle name="#,##0.00" xfId="5"/>
    <cellStyle name="#,##0.000" xfId="6"/>
    <cellStyle name="(##.00)" xfId="7"/>
    <cellStyle name="?? [0]_??? " xfId="8"/>
    <cellStyle name="??&amp;O?&amp;H?_x0008__x000f__x0007_?_x0007__x0001__x0001_" xfId="9"/>
    <cellStyle name="??&amp;O?&amp;H?_x0008_??_x0007__x0001__x0001_" xfId="10"/>
    <cellStyle name="??&amp;쏗?뷐9_x0008__x0011__x0007_?_x0007__x0001__x0001_" xfId="11"/>
    <cellStyle name="??_??? " xfId="12"/>
    <cellStyle name="?W?_laroux" xfId="13"/>
    <cellStyle name="?렑띙귒궻긪귽긬?깏깛긏" xfId="14"/>
    <cellStyle name="_0106-06-007 금속 및 수장공사 단가견적- 대림" xfId="15"/>
    <cellStyle name="_1-전시시설" xfId="16"/>
    <cellStyle name="_2)안산사인" xfId="17"/>
    <cellStyle name="_2기lead" xfId="18"/>
    <cellStyle name="_2-사인" xfId="19"/>
    <cellStyle name="_99 Lead" xfId="20"/>
    <cellStyle name="_DZ WALL(6규격)최종040524" xfId="21"/>
    <cellStyle name="_HW내역서" xfId="22"/>
    <cellStyle name="_PQT" xfId="23"/>
    <cellStyle name="_PQT_1" xfId="24"/>
    <cellStyle name="_RHD (2)" xfId="25"/>
    <cellStyle name="_RHD (2)_1" xfId="26"/>
    <cellStyle name="_X" xfId="27"/>
    <cellStyle name="_감사조서00" xfId="28"/>
    <cellStyle name="_감사조서99-1" xfId="29"/>
    <cellStyle name="_강남도급내역(기계설비)" xfId="30"/>
    <cellStyle name="_거제포로유적공원(배정)" xfId="31"/>
    <cellStyle name="_결과" xfId="32"/>
    <cellStyle name="_경찰역사관-시공테크" xfId="33"/>
    <cellStyle name="_경찰역사관-에덴" xfId="34"/>
    <cellStyle name="_공사원가계산서 만들기'0812" xfId="35"/>
    <cellStyle name="_국립남도국악원시각조형물-(조정)" xfId="36"/>
    <cellStyle name="_금형" xfId="37"/>
    <cellStyle name="_길동생태문화센터전시" xfId="38"/>
    <cellStyle name="_나주모형-충무" xfId="39"/>
    <cellStyle name="_나주사인-충무" xfId="40"/>
    <cellStyle name="_나주의장" xfId="41"/>
    <cellStyle name="_반기검토" xfId="42"/>
    <cellStyle name="_배정통보조합제출용" xfId="43"/>
    <cellStyle name="_산림청(휴양림)" xfId="44"/>
    <cellStyle name="_삼영중간" xfId="45"/>
    <cellStyle name="_샤시 (2)" xfId="46"/>
    <cellStyle name="_샤시 (2)_1" xfId="47"/>
    <cellStyle name="_샤시 (2)_2" xfId="48"/>
    <cellStyle name="_소금배정내역" xfId="49"/>
    <cellStyle name="_안산어촌계약내역" xfId="50"/>
    <cellStyle name="_영상SW" xfId="51"/>
    <cellStyle name="_인천서구(노무비법)040505" xfId="52"/>
    <cellStyle name="_전시과학(031015)" xfId="53"/>
    <cellStyle name="_전시과학(031016)_인쇄" xfId="54"/>
    <cellStyle name="_전시시설물" xfId="55"/>
    <cellStyle name="_전시시설물_배정통보조합제출용" xfId="56"/>
    <cellStyle name="_정산표 및 수정분개" xfId="57"/>
    <cellStyle name="_주당순이익" xfId="58"/>
    <cellStyle name="_차체 (2)" xfId="59"/>
    <cellStyle name="_차체 (2)_1" xfId="60"/>
    <cellStyle name="_최종(040309)" xfId="61"/>
    <cellStyle name="_파동의 중첩-전시과학-최종" xfId="62"/>
    <cellStyle name="’E‰Y [0.00]_laroux" xfId="63"/>
    <cellStyle name="’E‰Y_laroux" xfId="64"/>
    <cellStyle name="¤@?e_TEST-1 " xfId="65"/>
    <cellStyle name="+,-,0" xfId="66"/>
    <cellStyle name="△ []" xfId="67"/>
    <cellStyle name="△ [0]" xfId="68"/>
    <cellStyle name="" xfId="69"/>
    <cellStyle name="0%" xfId="70"/>
    <cellStyle name="0.0" xfId="71"/>
    <cellStyle name="0.0%" xfId="72"/>
    <cellStyle name="0.00" xfId="73"/>
    <cellStyle name="0.00%" xfId="74"/>
    <cellStyle name="0.000%" xfId="75"/>
    <cellStyle name="0.0000%" xfId="76"/>
    <cellStyle name="1월" xfId="77"/>
    <cellStyle name="40% - 강조색5 2" xfId="78"/>
    <cellStyle name="82" xfId="79"/>
    <cellStyle name="A¡§¡ⓒ¡E¡þ¡EO [0]_¡E¡þAAaAc￠R¨¡i¡§uc¡§oAAo" xfId="80"/>
    <cellStyle name="A¡§¡ⓒ¡E¡þ¡EO_¡E¡þAAaAc￠R¨¡i¡§uc¡§oAAo" xfId="81"/>
    <cellStyle name="AA" xfId="82"/>
    <cellStyle name="Actual Date" xfId="83"/>
    <cellStyle name="Aee­ " xfId="84"/>
    <cellStyle name="AeE­ [0]_¸AAaAc°i¾c½AAo" xfId="85"/>
    <cellStyle name="ÅëÈ­ [0]_2000¼ÕÈ® " xfId="86"/>
    <cellStyle name="AeE­ [0]_INQUIRY ¿μ¾÷AßAø " xfId="87"/>
    <cellStyle name="AeE­_¸AAaAc°i¾c½AAo" xfId="88"/>
    <cellStyle name="ÅëÈ­_2000¼ÕÈ® " xfId="89"/>
    <cellStyle name="AeE­_INQUIRY ¿μ¾÷AßAø " xfId="90"/>
    <cellStyle name="AeE￠R¨I [0]_¡E¡þAAaAc￠R¨¡i¡§uc¡§oAAo" xfId="91"/>
    <cellStyle name="AeE￠R¨I_¡E¡þAAaAc￠R¨¡i¡§uc¡§oAAo" xfId="92"/>
    <cellStyle name="ALIGNMENT" xfId="93"/>
    <cellStyle name="AÞ¸¶ [0]_¸AAaAc°i¾c½AAo" xfId="94"/>
    <cellStyle name="ÄÞ¸¶ [0]_2000¼ÕÈ® " xfId="95"/>
    <cellStyle name="AÞ¸¶ [0]_INQUIRY ¿μ¾÷AßAø " xfId="96"/>
    <cellStyle name="AÞ¸¶_¸AAaAc°i¾c½AAo" xfId="97"/>
    <cellStyle name="ÄÞ¸¶_2000¼ÕÈ® " xfId="98"/>
    <cellStyle name="AÞ¸¶_INQUIRY ¿μ¾÷AßAø " xfId="99"/>
    <cellStyle name="C¡IA¨ª_￠￢AAaAc¡Æi¨uc¨oAAo" xfId="100"/>
    <cellStyle name="C￠RIA¡§¨￡_¡E¡þAAaAc￠R¨¡i¡§uc¡§oAAo" xfId="101"/>
    <cellStyle name="C￥AØ_ °u¸R½CCa1" xfId="102"/>
    <cellStyle name="Ç¥ÁØ_°¡¼³" xfId="103"/>
    <cellStyle name="C￥AØ_¼³°e¿e¿ª" xfId="104"/>
    <cellStyle name="Ç¥ÁØ_2000¼ÕÈ® " xfId="105"/>
    <cellStyle name="C￥AØ_PERSONAL" xfId="106"/>
    <cellStyle name="Calc Currency (0)" xfId="107"/>
    <cellStyle name="category" xfId="108"/>
    <cellStyle name="CIAIÆU¸μAⓒ" xfId="109"/>
    <cellStyle name="columns_array" xfId="110"/>
    <cellStyle name="Comma" xfId="111"/>
    <cellStyle name="Comma [0]" xfId="112"/>
    <cellStyle name="comma zerodec" xfId="113"/>
    <cellStyle name="Comma_ SG&amp;A Bridge " xfId="114"/>
    <cellStyle name="Comma0" xfId="115"/>
    <cellStyle name="Copied" xfId="116"/>
    <cellStyle name="Curren?_x0012_퐀_x0017_?" xfId="117"/>
    <cellStyle name="Currency" xfId="118"/>
    <cellStyle name="Currency [0]" xfId="119"/>
    <cellStyle name="currency-$" xfId="120"/>
    <cellStyle name="Currency_ SG&amp;A Bridge " xfId="121"/>
    <cellStyle name="Currency0" xfId="122"/>
    <cellStyle name="Currency1" xfId="123"/>
    <cellStyle name="Date" xfId="124"/>
    <cellStyle name="Dezimal [0]_Ausdruck RUND (D)" xfId="125"/>
    <cellStyle name="Dezimal_Ausdruck RUND (D)" xfId="126"/>
    <cellStyle name="Dollar (zero dec)" xfId="127"/>
    <cellStyle name="Entered" xfId="128"/>
    <cellStyle name="Euro" xfId="129"/>
    <cellStyle name="F2" xfId="130"/>
    <cellStyle name="F3" xfId="131"/>
    <cellStyle name="F4" xfId="132"/>
    <cellStyle name="F5" xfId="133"/>
    <cellStyle name="F6" xfId="134"/>
    <cellStyle name="F7" xfId="135"/>
    <cellStyle name="F8" xfId="136"/>
    <cellStyle name="Fixed" xfId="137"/>
    <cellStyle name="Followed Hyperlink" xfId="138"/>
    <cellStyle name="Grey" xfId="139"/>
    <cellStyle name="HEADER" xfId="140"/>
    <cellStyle name="Header1" xfId="141"/>
    <cellStyle name="Header2" xfId="142"/>
    <cellStyle name="Heading" xfId="143"/>
    <cellStyle name="Heading 1" xfId="144"/>
    <cellStyle name="Heading 2" xfId="145"/>
    <cellStyle name="Heading1" xfId="146"/>
    <cellStyle name="Heading2" xfId="147"/>
    <cellStyle name="HIGHLIGHT" xfId="148"/>
    <cellStyle name="Hyperlink" xfId="149"/>
    <cellStyle name="iles|_x0005_h" xfId="150"/>
    <cellStyle name="Input [yellow]" xfId="151"/>
    <cellStyle name="les" xfId="152"/>
    <cellStyle name="Milliers [0]_Arabian Spec" xfId="153"/>
    <cellStyle name="Milliers_Arabian Spec" xfId="154"/>
    <cellStyle name="Model" xfId="155"/>
    <cellStyle name="Mon?aire [0]_Arabian Spec" xfId="156"/>
    <cellStyle name="Mon?aire_Arabian Spec" xfId="157"/>
    <cellStyle name="MS Proofing Tools" xfId="158"/>
    <cellStyle name="no dec" xfId="159"/>
    <cellStyle name="nohs" xfId="160"/>
    <cellStyle name="Normal - Style1" xfId="161"/>
    <cellStyle name="Normal - Style2" xfId="162"/>
    <cellStyle name="Normal - Style3" xfId="163"/>
    <cellStyle name="Normal - Style4" xfId="164"/>
    <cellStyle name="Normal - Style5" xfId="165"/>
    <cellStyle name="Normal - Style6" xfId="166"/>
    <cellStyle name="Normal - Style7" xfId="167"/>
    <cellStyle name="Normal - Style8" xfId="168"/>
    <cellStyle name="Normal - 유형1" xfId="169"/>
    <cellStyle name="Normal_ SG&amp;A Bridge" xfId="170"/>
    <cellStyle name="Normal1" xfId="171"/>
    <cellStyle name="Normal2" xfId="172"/>
    <cellStyle name="Normal3" xfId="173"/>
    <cellStyle name="Normal4" xfId="174"/>
    <cellStyle name="Œ…?æ맖?e [0.00]_guyan" xfId="175"/>
    <cellStyle name="Œ…?æ맖?e_guyan" xfId="176"/>
    <cellStyle name="Percent" xfId="177"/>
    <cellStyle name="Percent [2]" xfId="178"/>
    <cellStyle name="Percent_◆1700억프로젝트OJM-비용구조틀-20041218(新)" xfId="179"/>
    <cellStyle name="performance report" xfId="180"/>
    <cellStyle name="R?" xfId="181"/>
    <cellStyle name="rec" xfId="182"/>
    <cellStyle name="RevList" xfId="183"/>
    <cellStyle name="SAPBEXaggData" xfId="184"/>
    <cellStyle name="SAPBEXaggDataEmph" xfId="185"/>
    <cellStyle name="SAPBEXaggItem" xfId="186"/>
    <cellStyle name="SAPBEXaggItemX" xfId="187"/>
    <cellStyle name="SAPBEXchaText" xfId="188"/>
    <cellStyle name="SAPBEXexcBad7" xfId="189"/>
    <cellStyle name="SAPBEXexcBad8" xfId="190"/>
    <cellStyle name="SAPBEXexcBad9" xfId="191"/>
    <cellStyle name="SAPBEXexcCritical4" xfId="192"/>
    <cellStyle name="SAPBEXexcCritical5" xfId="193"/>
    <cellStyle name="SAPBEXexcCritical6" xfId="194"/>
    <cellStyle name="SAPBEXexcGood1" xfId="195"/>
    <cellStyle name="SAPBEXexcGood2" xfId="196"/>
    <cellStyle name="SAPBEXexcGood3" xfId="197"/>
    <cellStyle name="SAPBEXfilterDrill" xfId="198"/>
    <cellStyle name="SAPBEXfilterItem" xfId="199"/>
    <cellStyle name="SAPBEXfilterText" xfId="200"/>
    <cellStyle name="SAPBEXformats" xfId="201"/>
    <cellStyle name="SAPBEXheaderItem" xfId="202"/>
    <cellStyle name="SAPBEXheaderText" xfId="203"/>
    <cellStyle name="SAPBEXresData" xfId="204"/>
    <cellStyle name="SAPBEXresDataEmph" xfId="205"/>
    <cellStyle name="SAPBEXresItem" xfId="206"/>
    <cellStyle name="SAPBEXstdData" xfId="207"/>
    <cellStyle name="SAPBEXstdDataEmph" xfId="208"/>
    <cellStyle name="SAPBEXstdItem" xfId="209"/>
    <cellStyle name="SAPBEXstdItemX" xfId="210"/>
    <cellStyle name="SAPBEXtitle" xfId="211"/>
    <cellStyle name="SAPBEXundefined" xfId="212"/>
    <cellStyle name="sche|_x0005_" xfId="213"/>
    <cellStyle name="STANDARD" xfId="214"/>
    <cellStyle name="subhead" xfId="215"/>
    <cellStyle name="Subtotal" xfId="216"/>
    <cellStyle name="Title" xfId="217"/>
    <cellStyle name="title [1]" xfId="218"/>
    <cellStyle name="title [2]" xfId="219"/>
    <cellStyle name="Total" xfId="220"/>
    <cellStyle name="UM" xfId="221"/>
    <cellStyle name="Unprot" xfId="222"/>
    <cellStyle name="Unprot$" xfId="223"/>
    <cellStyle name="Unprotect" xfId="224"/>
    <cellStyle name="W?rung [0]_Ausdruck RUND (D)" xfId="225"/>
    <cellStyle name="W?rung_Ausdruck RUND (D)" xfId="226"/>
    <cellStyle name="XLS'|_x0005_t" xfId="227"/>
    <cellStyle name="μU¿¡ ¿A´A CIAIÆU¸μAⓒ" xfId="228"/>
    <cellStyle name="ハイパーリンク" xfId="229"/>
    <cellStyle name="견적" xfId="230"/>
    <cellStyle name="고정소숫점" xfId="231"/>
    <cellStyle name="고정출력1" xfId="232"/>
    <cellStyle name="고정출력2" xfId="233"/>
    <cellStyle name="咬訌裝?INCOM1" xfId="234"/>
    <cellStyle name="咬訌裝?INCOM10" xfId="235"/>
    <cellStyle name="咬訌裝?INCOM2" xfId="236"/>
    <cellStyle name="咬訌裝?INCOM3" xfId="237"/>
    <cellStyle name="咬訌裝?INCOM4" xfId="238"/>
    <cellStyle name="咬訌裝?INCOM5" xfId="239"/>
    <cellStyle name="咬訌裝?INCOM6" xfId="240"/>
    <cellStyle name="咬訌裝?INCOM7" xfId="241"/>
    <cellStyle name="咬訌裝?INCOM8" xfId="242"/>
    <cellStyle name="咬訌裝?INCOM9" xfId="243"/>
    <cellStyle name="咬訌裝?PRIB11" xfId="244"/>
    <cellStyle name="굵은항목" xfId="245"/>
    <cellStyle name="금액" xfId="246"/>
    <cellStyle name="긪귽긬?깏깛긏" xfId="247"/>
    <cellStyle name="기계" xfId="248"/>
    <cellStyle name="날짜" xfId="249"/>
    <cellStyle name="내역" xfId="250"/>
    <cellStyle name="내역서" xfId="251"/>
    <cellStyle name="년도" xfId="252"/>
    <cellStyle name="단위" xfId="253"/>
    <cellStyle name="단위 : 백만원" xfId="254"/>
    <cellStyle name="단위 : 원" xfId="255"/>
    <cellStyle name="단위 : 천원" xfId="256"/>
    <cellStyle name="단위(원)" xfId="257"/>
    <cellStyle name="달러" xfId="258"/>
    <cellStyle name="동진 목차스타일1" xfId="259"/>
    <cellStyle name="뒤에 오는 하이퍼링크" xfId="260"/>
    <cellStyle name="똿뗦먛귟 [0.00]_9703JPY" xfId="261"/>
    <cellStyle name="똿뗦먛귟_9703JPY" xfId="262"/>
    <cellStyle name="믅됞 [0.00]_9703JPY" xfId="263"/>
    <cellStyle name="믅됞_9703JPY" xfId="264"/>
    <cellStyle name="배분" xfId="265"/>
    <cellStyle name="백분율" xfId="266" builtinId="5"/>
    <cellStyle name="백분율 [△1]" xfId="267"/>
    <cellStyle name="백분율 [△2]" xfId="268"/>
    <cellStyle name="백분율 [0]" xfId="269"/>
    <cellStyle name="백분율 [2]" xfId="270"/>
    <cellStyle name="백분율 2" xfId="271"/>
    <cellStyle name="백분율 3" xfId="272"/>
    <cellStyle name="백분율［△1］" xfId="273"/>
    <cellStyle name="백분율［△2］" xfId="274"/>
    <cellStyle name="백분율[1]" xfId="275"/>
    <cellStyle name="백분율[2]" xfId="276"/>
    <cellStyle name="뷭?_ 뽑裳쾴C둖" xfId="277"/>
    <cellStyle name="常规_发票" xfId="278"/>
    <cellStyle name="선택영역의 가운데로" xfId="279"/>
    <cellStyle name="설계서-내용" xfId="280"/>
    <cellStyle name="설계서-내용-소수점" xfId="281"/>
    <cellStyle name="설계서-내용-우" xfId="282"/>
    <cellStyle name="설계서-내용-좌" xfId="283"/>
    <cellStyle name="설계서-소제목" xfId="284"/>
    <cellStyle name="설계서-타이틀" xfId="285"/>
    <cellStyle name="설계서-항목" xfId="286"/>
    <cellStyle name="셈迷?XLS!check_filesche|_x0005_" xfId="287"/>
    <cellStyle name="소제목" xfId="288"/>
    <cellStyle name="수량" xfId="289"/>
    <cellStyle name="숫자" xfId="290"/>
    <cellStyle name="숫자(R)" xfId="291"/>
    <cellStyle name="숫자_패션인테리어현설" xfId="292"/>
    <cellStyle name="쉼표 [0]" xfId="293" builtinId="6"/>
    <cellStyle name="쉼표 [0] 2" xfId="294"/>
    <cellStyle name="쉼표 [0] 2 2" xfId="295"/>
    <cellStyle name="쉼표 [0] 3" xfId="296"/>
    <cellStyle name="쉼표 [0] 3 2" xfId="297"/>
    <cellStyle name="쉼표 [0] 4" xfId="298"/>
    <cellStyle name="쉼표 [0] 5" xfId="299"/>
    <cellStyle name="쉼표 [0] 5 2" xfId="300"/>
    <cellStyle name="쉼표 [0] 6" xfId="301"/>
    <cellStyle name="쉼표 2" xfId="302"/>
    <cellStyle name="쉼표 3" xfId="303"/>
    <cellStyle name="쉼표 4" xfId="304"/>
    <cellStyle name="쉼표 5" xfId="305"/>
    <cellStyle name="스타일 1" xfId="306"/>
    <cellStyle name="스타일 10" xfId="307"/>
    <cellStyle name="스타일 11" xfId="308"/>
    <cellStyle name="스타일 12" xfId="309"/>
    <cellStyle name="스타일 13" xfId="310"/>
    <cellStyle name="스타일 14" xfId="311"/>
    <cellStyle name="스타일 15" xfId="312"/>
    <cellStyle name="스타일 16" xfId="313"/>
    <cellStyle name="스타일 17" xfId="314"/>
    <cellStyle name="스타일 18" xfId="315"/>
    <cellStyle name="스타일 19" xfId="316"/>
    <cellStyle name="스타일 2" xfId="317"/>
    <cellStyle name="스타일 3" xfId="318"/>
    <cellStyle name="스타일 4" xfId="319"/>
    <cellStyle name="스타일 5" xfId="320"/>
    <cellStyle name="스타일 6" xfId="321"/>
    <cellStyle name="스타일 7" xfId="322"/>
    <cellStyle name="스타일 8" xfId="323"/>
    <cellStyle name="스타일 9" xfId="324"/>
    <cellStyle name="안건회계법인" xfId="325"/>
    <cellStyle name="원" xfId="326"/>
    <cellStyle name="원_install" xfId="327"/>
    <cellStyle name="원_본부동" xfId="328"/>
    <cellStyle name="유영" xfId="329"/>
    <cellStyle name="자리수" xfId="330"/>
    <cellStyle name="자리수0" xfId="331"/>
    <cellStyle name="지정되지 않음" xfId="332"/>
    <cellStyle name="코드" xfId="333"/>
    <cellStyle name="콤냡?&lt;_x000f_$??: `1_1 " xfId="334"/>
    <cellStyle name="콤마 [#]" xfId="335"/>
    <cellStyle name="콤마 []" xfId="336"/>
    <cellStyle name="콤마 [0]" xfId="337"/>
    <cellStyle name="콤마 [2]" xfId="338"/>
    <cellStyle name="콤마 [금액]" xfId="339"/>
    <cellStyle name="콤마 [소수]" xfId="340"/>
    <cellStyle name="콤마 [수량]" xfId="341"/>
    <cellStyle name="콤마,_x0005__x0014_" xfId="342"/>
    <cellStyle name="콤마[ ]" xfId="343"/>
    <cellStyle name="콤마[*]" xfId="344"/>
    <cellStyle name="콤마[.]" xfId="345"/>
    <cellStyle name="콤마[0]" xfId="346"/>
    <cellStyle name="콤마_  종  합  " xfId="347"/>
    <cellStyle name="通貨 [0.00]_Ratio98" xfId="348"/>
    <cellStyle name="통화 [0] 2" xfId="349"/>
    <cellStyle name="通貨_Ratio98" xfId="350"/>
    <cellStyle name="퍼센트" xfId="351"/>
    <cellStyle name="表示済みのハイパーリンク" xfId="352"/>
    <cellStyle name="표준" xfId="0" builtinId="0"/>
    <cellStyle name="표준 2" xfId="353"/>
    <cellStyle name="표준 2 2" xfId="354"/>
    <cellStyle name="표준 2 2 2 3 2" xfId="355"/>
    <cellStyle name="표준 3" xfId="356"/>
    <cellStyle name="표준 3 2" xfId="357"/>
    <cellStyle name="표준 4" xfId="358"/>
    <cellStyle name="표준 4 2" xfId="359"/>
    <cellStyle name="표준 5" xfId="360"/>
    <cellStyle name="표준 6" xfId="361"/>
    <cellStyle name="표준 7" xfId="362"/>
    <cellStyle name="표준 8" xfId="363"/>
    <cellStyle name="표준 9" xfId="364"/>
    <cellStyle name="標準_工業所有権等収益海外 " xfId="365"/>
    <cellStyle name="하이퍼링크" xfId="366" builtinId="8"/>
    <cellStyle name="합계" xfId="367"/>
    <cellStyle name="합산" xfId="368"/>
    <cellStyle name="桁区切り [0.00]_Ratio98" xfId="369"/>
    <cellStyle name="桁区切り_Ratio98" xfId="370"/>
    <cellStyle name="항목" xfId="371"/>
    <cellStyle name="화폐기호" xfId="372"/>
    <cellStyle name="화폐기호0" xfId="3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</xdr:colOff>
      <xdr:row>1</xdr:row>
      <xdr:rowOff>11430</xdr:rowOff>
    </xdr:from>
    <xdr:to>
      <xdr:col>5</xdr:col>
      <xdr:colOff>2414451</xdr:colOff>
      <xdr:row>7</xdr:row>
      <xdr:rowOff>155625</xdr:rowOff>
    </xdr:to>
    <xdr:sp macro="" textlink="" fLocksText="0">
      <xdr:nvSpPr>
        <xdr:cNvPr id="2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172325" y="295275"/>
          <a:ext cx="2409825" cy="1447799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>
          <a:noAutofit/>
        </a:bodyPr>
        <a:lstStyle/>
        <a:p>
          <a:pPr algn="ctr" rtl="0">
            <a:lnSpc>
              <a:spcPts val="1400"/>
            </a:lnSpc>
            <a:defRPr sz="1000"/>
          </a:pPr>
          <a:r>
            <a:rPr lang="en-US" altLang="ko-KR" sz="1000" b="1" i="0" strike="noStrike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000" b="1" i="0" strike="noStrike">
              <a:solidFill>
                <a:srgbClr val="000000"/>
              </a:solidFill>
              <a:latin typeface="맑은 고딕"/>
              <a:ea typeface="맑은 고딕"/>
            </a:rPr>
            <a:t>주</a:t>
          </a:r>
          <a:r>
            <a:rPr lang="en-US" altLang="ko-KR" sz="1000" b="1" i="0" strike="noStrike">
              <a:solidFill>
                <a:srgbClr val="000000"/>
              </a:solidFill>
              <a:latin typeface="맑은 고딕"/>
              <a:ea typeface="맑은 고딕"/>
            </a:rPr>
            <a:t>) </a:t>
          </a:r>
          <a:r>
            <a:rPr lang="ko-KR" altLang="en-US" sz="1000" b="1" i="0" strike="noStrike">
              <a:solidFill>
                <a:srgbClr val="000000"/>
              </a:solidFill>
              <a:latin typeface="맑은 고딕"/>
              <a:ea typeface="맑은 고딕"/>
            </a:rPr>
            <a:t>빅 터 하 우 스</a:t>
          </a:r>
        </a:p>
        <a:p>
          <a:pPr algn="ctr" rtl="0">
            <a:lnSpc>
              <a:spcPts val="1100"/>
            </a:lnSpc>
            <a:defRPr sz="1000"/>
          </a:pP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본사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:</a:t>
          </a: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서울시마포구서교동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407-6</a:t>
          </a:r>
        </a:p>
        <a:p>
          <a:pPr algn="ctr" rtl="0">
            <a:lnSpc>
              <a:spcPts val="1200"/>
            </a:lnSpc>
            <a:defRPr sz="1000"/>
          </a:pP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연희빌딩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4</a:t>
          </a: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층</a:t>
          </a:r>
          <a:endParaRPr lang="en-US" altLang="ko-KR" sz="800" b="1" i="0" strike="noStrike">
            <a:solidFill>
              <a:srgbClr val="000000"/>
            </a:solidFill>
            <a:latin typeface="맑은 고딕"/>
            <a:ea typeface="맑은 고딕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TEL:02-322-0077(</a:t>
          </a:r>
          <a:r>
            <a:rPr lang="ko-KR" altLang="en-US" sz="800" b="1" i="0" strike="noStrike">
              <a:solidFill>
                <a:srgbClr val="000000"/>
              </a:solidFill>
              <a:latin typeface="맑은 고딕"/>
              <a:ea typeface="맑은 고딕"/>
            </a:rPr>
            <a:t>대표</a:t>
          </a: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)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ko-KR" sz="800" b="1" i="0" strike="noStrike">
              <a:solidFill>
                <a:srgbClr val="000000"/>
              </a:solidFill>
              <a:latin typeface="맑은 고딕"/>
              <a:ea typeface="맑은 고딕"/>
            </a:rPr>
            <a:t>FAX:02-322-8904  </a:t>
          </a:r>
        </a:p>
        <a:p>
          <a:pPr algn="ctr" rtl="0">
            <a:lnSpc>
              <a:spcPts val="1400"/>
            </a:lnSpc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맑은 고딕"/>
              <a:ea typeface="맑은 고딕"/>
            </a:rPr>
            <a:t>대표이사 박  종  성</a:t>
          </a:r>
          <a:endParaRPr lang="ko-KR" altLang="en-US" sz="1000" b="1" i="0" strike="noStrike">
            <a:solidFill>
              <a:srgbClr val="000000"/>
            </a:solidFill>
            <a:latin typeface="굴림체"/>
            <a:ea typeface="굴림체"/>
          </a:endParaRPr>
        </a:p>
        <a:p>
          <a:pPr algn="ctr" rtl="0">
            <a:lnSpc>
              <a:spcPts val="1200"/>
            </a:lnSpc>
            <a:defRPr sz="1000"/>
          </a:pPr>
          <a:endParaRPr lang="ko-KR" altLang="en-US" sz="1100" b="1" i="0" strike="noStrike">
            <a:solidFill>
              <a:srgbClr val="000000"/>
            </a:solidFill>
            <a:latin typeface="굴림체"/>
            <a:ea typeface="굴림체"/>
          </a:endParaRPr>
        </a:p>
        <a:p>
          <a:pPr algn="ctr" rtl="0">
            <a:lnSpc>
              <a:spcPts val="1100"/>
            </a:lnSpc>
            <a:defRPr sz="1000"/>
          </a:pPr>
          <a:endParaRPr lang="ko-KR" altLang="en-US" sz="1100" b="1" i="0" strike="noStrike">
            <a:solidFill>
              <a:srgbClr val="000000"/>
            </a:solidFill>
            <a:latin typeface="굴림체"/>
            <a:ea typeface="굴림체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</xdr:colOff>
      <xdr:row>1</xdr:row>
      <xdr:rowOff>11430</xdr:rowOff>
    </xdr:from>
    <xdr:to>
      <xdr:col>5</xdr:col>
      <xdr:colOff>2414451</xdr:colOff>
      <xdr:row>7</xdr:row>
      <xdr:rowOff>155625</xdr:rowOff>
    </xdr:to>
    <xdr:sp macro="" textlink="" fLocksText="0">
      <xdr:nvSpPr>
        <xdr:cNvPr id="2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172325" y="295275"/>
          <a:ext cx="2409825" cy="1447799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>
          <a:noAutofit/>
        </a:bodyPr>
        <a:lstStyle/>
        <a:p>
          <a:pPr algn="ctr" rtl="0">
            <a:lnSpc>
              <a:spcPts val="1400"/>
            </a:lnSpc>
            <a:defRPr sz="1000"/>
          </a:pPr>
          <a:endParaRPr lang="en-US" altLang="ko-KR" sz="1000" b="1" i="0" strike="noStrike">
            <a:solidFill>
              <a:srgbClr val="000000"/>
            </a:solidFill>
            <a:latin typeface="맑은 고딕"/>
            <a:ea typeface="맑은 고딕"/>
          </a:endParaRPr>
        </a:p>
        <a:p>
          <a:pPr algn="ctr" rtl="0">
            <a:lnSpc>
              <a:spcPts val="1300"/>
            </a:lnSpc>
          </a:pPr>
          <a:r>
            <a:rPr lang="ko-KR" altLang="ko-KR" sz="900" b="1" i="0">
              <a:latin typeface="+mn-lt"/>
              <a:ea typeface="+mn-ea"/>
              <a:cs typeface="+mn-cs"/>
            </a:rPr>
            <a:t>빅 터 하 우 스</a:t>
          </a:r>
          <a:endParaRPr lang="ko-KR" altLang="ko-KR" sz="900"/>
        </a:p>
        <a:p>
          <a:pPr algn="ctr" rtl="0">
            <a:lnSpc>
              <a:spcPts val="1300"/>
            </a:lnSpc>
          </a:pPr>
          <a:r>
            <a:rPr lang="ko-KR" altLang="ko-KR" sz="900" b="1" i="0">
              <a:latin typeface="+mn-lt"/>
              <a:ea typeface="+mn-ea"/>
              <a:cs typeface="+mn-cs"/>
            </a:rPr>
            <a:t>서울시 양천구 신월</a:t>
          </a:r>
          <a:r>
            <a:rPr lang="en-US" altLang="ko-KR" sz="900" b="1" i="0">
              <a:latin typeface="+mn-lt"/>
              <a:ea typeface="+mn-ea"/>
              <a:cs typeface="+mn-cs"/>
            </a:rPr>
            <a:t>5</a:t>
          </a:r>
          <a:r>
            <a:rPr lang="ko-KR" altLang="ko-KR" sz="900" b="1" i="0">
              <a:latin typeface="+mn-lt"/>
              <a:ea typeface="+mn-ea"/>
              <a:cs typeface="+mn-cs"/>
            </a:rPr>
            <a:t>동 </a:t>
          </a:r>
          <a:r>
            <a:rPr lang="en-US" altLang="ko-KR" sz="900" b="1" i="0">
              <a:latin typeface="+mn-lt"/>
              <a:ea typeface="+mn-ea"/>
              <a:cs typeface="+mn-cs"/>
            </a:rPr>
            <a:t>79-20 2</a:t>
          </a:r>
          <a:r>
            <a:rPr lang="ko-KR" altLang="ko-KR" sz="900" b="1" i="0">
              <a:latin typeface="+mn-lt"/>
              <a:ea typeface="+mn-ea"/>
              <a:cs typeface="+mn-cs"/>
            </a:rPr>
            <a:t>층</a:t>
          </a:r>
          <a:endParaRPr lang="en-US" altLang="ko-KR" sz="900" b="1" i="0">
            <a:latin typeface="+mn-lt"/>
            <a:ea typeface="+mn-ea"/>
            <a:cs typeface="+mn-cs"/>
          </a:endParaRPr>
        </a:p>
        <a:p>
          <a:pPr algn="ctr" rtl="0">
            <a:lnSpc>
              <a:spcPts val="1300"/>
            </a:lnSpc>
          </a:pPr>
          <a:r>
            <a:rPr lang="en-US" altLang="ko-KR" sz="900" b="1" i="0">
              <a:latin typeface="+mn-lt"/>
              <a:ea typeface="+mn-ea"/>
              <a:cs typeface="+mn-cs"/>
            </a:rPr>
            <a:t>TEL:02-322-0077(</a:t>
          </a:r>
          <a:r>
            <a:rPr lang="ko-KR" altLang="ko-KR" sz="900" b="1" i="0">
              <a:latin typeface="+mn-lt"/>
              <a:ea typeface="+mn-ea"/>
              <a:cs typeface="+mn-cs"/>
            </a:rPr>
            <a:t>대표</a:t>
          </a:r>
          <a:r>
            <a:rPr lang="en-US" altLang="ko-KR" sz="900" b="1" i="0">
              <a:latin typeface="+mn-lt"/>
              <a:ea typeface="+mn-ea"/>
              <a:cs typeface="+mn-cs"/>
            </a:rPr>
            <a:t>)</a:t>
          </a:r>
          <a:endParaRPr lang="ko-KR" altLang="ko-KR" sz="900"/>
        </a:p>
        <a:p>
          <a:pPr algn="ctr" rtl="0">
            <a:lnSpc>
              <a:spcPts val="900"/>
            </a:lnSpc>
          </a:pPr>
          <a:r>
            <a:rPr lang="en-US" altLang="ko-KR" sz="900" b="1" i="0">
              <a:latin typeface="+mn-lt"/>
              <a:ea typeface="+mn-ea"/>
              <a:cs typeface="+mn-cs"/>
            </a:rPr>
            <a:t>FAX:02-2606-8751  </a:t>
          </a:r>
          <a:endParaRPr lang="ko-KR" altLang="ko-KR" sz="900"/>
        </a:p>
        <a:p>
          <a:pPr algn="ctr" rtl="0">
            <a:lnSpc>
              <a:spcPts val="1300"/>
            </a:lnSpc>
          </a:pPr>
          <a:r>
            <a:rPr lang="ko-KR" altLang="ko-KR" sz="900" b="1" i="0">
              <a:latin typeface="+mn-lt"/>
              <a:ea typeface="+mn-ea"/>
              <a:cs typeface="+mn-cs"/>
            </a:rPr>
            <a:t>대표</a:t>
          </a:r>
          <a:r>
            <a:rPr lang="ko-KR" altLang="ko-KR" sz="900" b="1" i="0" baseline="0">
              <a:latin typeface="+mn-lt"/>
              <a:ea typeface="+mn-ea"/>
              <a:cs typeface="+mn-cs"/>
            </a:rPr>
            <a:t>  정  성  윤</a:t>
          </a:r>
          <a:endParaRPr lang="ko-KR" altLang="ko-KR" sz="900" b="1" i="0"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endParaRPr lang="ko-KR" altLang="en-US" sz="1100" b="1" i="0" strike="noStrike">
            <a:solidFill>
              <a:srgbClr val="000000"/>
            </a:solidFill>
            <a:latin typeface="굴림체"/>
            <a:ea typeface="굴림체"/>
          </a:endParaRPr>
        </a:p>
        <a:p>
          <a:pPr algn="ctr" rtl="0">
            <a:lnSpc>
              <a:spcPts val="1200"/>
            </a:lnSpc>
            <a:defRPr sz="1000"/>
          </a:pPr>
          <a:endParaRPr lang="ko-KR" altLang="en-US" sz="1100" b="1" i="0" strike="noStrike">
            <a:solidFill>
              <a:srgbClr val="000000"/>
            </a:solidFill>
            <a:latin typeface="굴림체"/>
            <a:ea typeface="굴림체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50</xdr:row>
      <xdr:rowOff>85725</xdr:rowOff>
    </xdr:from>
    <xdr:to>
      <xdr:col>3</xdr:col>
      <xdr:colOff>704850</xdr:colOff>
      <xdr:row>50</xdr:row>
      <xdr:rowOff>85725</xdr:rowOff>
    </xdr:to>
    <xdr:sp macro="" textlink="">
      <xdr:nvSpPr>
        <xdr:cNvPr id="20169" name="Line 10"/>
        <xdr:cNvSpPr>
          <a:spLocks noChangeShapeType="1"/>
        </xdr:cNvSpPr>
      </xdr:nvSpPr>
      <xdr:spPr bwMode="auto">
        <a:xfrm>
          <a:off x="2762250" y="11325225"/>
          <a:ext cx="6477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51</xdr:row>
      <xdr:rowOff>85725</xdr:rowOff>
    </xdr:from>
    <xdr:to>
      <xdr:col>3</xdr:col>
      <xdr:colOff>704850</xdr:colOff>
      <xdr:row>51</xdr:row>
      <xdr:rowOff>85725</xdr:rowOff>
    </xdr:to>
    <xdr:sp macro="" textlink="">
      <xdr:nvSpPr>
        <xdr:cNvPr id="20170" name="Line 11"/>
        <xdr:cNvSpPr>
          <a:spLocks noChangeShapeType="1"/>
        </xdr:cNvSpPr>
      </xdr:nvSpPr>
      <xdr:spPr bwMode="auto">
        <a:xfrm>
          <a:off x="2762250" y="11544300"/>
          <a:ext cx="6477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52</xdr:row>
      <xdr:rowOff>85725</xdr:rowOff>
    </xdr:from>
    <xdr:to>
      <xdr:col>3</xdr:col>
      <xdr:colOff>704850</xdr:colOff>
      <xdr:row>52</xdr:row>
      <xdr:rowOff>85725</xdr:rowOff>
    </xdr:to>
    <xdr:sp macro="" textlink="">
      <xdr:nvSpPr>
        <xdr:cNvPr id="20171" name="Line 12"/>
        <xdr:cNvSpPr>
          <a:spLocks noChangeShapeType="1"/>
        </xdr:cNvSpPr>
      </xdr:nvSpPr>
      <xdr:spPr bwMode="auto">
        <a:xfrm>
          <a:off x="2762250" y="11763375"/>
          <a:ext cx="6477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53</xdr:row>
      <xdr:rowOff>85725</xdr:rowOff>
    </xdr:from>
    <xdr:to>
      <xdr:col>3</xdr:col>
      <xdr:colOff>704850</xdr:colOff>
      <xdr:row>53</xdr:row>
      <xdr:rowOff>85725</xdr:rowOff>
    </xdr:to>
    <xdr:sp macro="" textlink="">
      <xdr:nvSpPr>
        <xdr:cNvPr id="20172" name="Line 13"/>
        <xdr:cNvSpPr>
          <a:spLocks noChangeShapeType="1"/>
        </xdr:cNvSpPr>
      </xdr:nvSpPr>
      <xdr:spPr bwMode="auto">
        <a:xfrm>
          <a:off x="2762250" y="11982450"/>
          <a:ext cx="6477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51068;&#48152;&#44277;&#49324;/2017/01.%20&#49436;&#49328;&#49688;cc/&#44277;&#51221;&#54364;/&#49436;&#49328;&#49688;CC%20&#53364;&#47101;&#54616;&#50864;&#49828;%203&#52789;%20VIP&#48716;&#47532;&#51648;&#44277;&#49324;%20&#44277;&#51221;&#543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002\30.&#44536;&#44368;&#54924;\&#44204;&#51201;&#49436;\&#44204;&#51201;&#49436;-&#44536;&#44368;&#54924;-10_05_07-&#49688;&#5122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213/Desktop/&#51089;&#50629;&#54260;&#45908;/&#49436;&#49328;&#49688;%20&#52628;&#44032;&#44277;&#49324;%20&#45236;&#50669;&#49436;/&#44277;&#50976;&#50857;-&#51221;&#48512;&#51109;/04.&#44277;&#50976;&#50857;-&#51089;&#50629;/&#48380;&#51020;&#44368;&#54924;/&#48380;&#51020;&#44368;&#54924;%2011_06_16-&#48516;&#47532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002\05.&#45824;&#45909;&#45824;&#54617;\&#44204;&#51201;&#49436;_09_10_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04a4a\2019\BNC\BNC&#51068;&#48152;&#44277;&#49324;\2017\34.%20&#44053;&#46041;&#44396;&#52397;%20&#49324;&#47924;&#49892;&#44277;&#49324;\B1F%20&#44368;&#50977;&#51109;\&#49688;&#49888;&#51088;&#47308;\&#44053;&#46041;&#44396;&#52397;_&#51648;&#54616;1&#52789;%20&#44368;&#50977;&#51109;%20&#47532;&#47784;&#45944;&#47553;%20&#44277;&#49324;_&#44277;&#49324;&#45236;&#50669;&#49436;_1712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공정표"/>
      <sheetName val="서산수CC 클럽하우스 3층 VIP빌리지공사 공정표"/>
    </sheetNames>
    <definedNames>
      <definedName name="BB"/>
      <definedName name="bbbb"/>
      <definedName name="BlankMacro1"/>
      <definedName name="BS"/>
      <definedName name="bsNote"/>
      <definedName name="btnClose"/>
      <definedName name="btnFootNoting"/>
      <definedName name="btnNext"/>
      <definedName name="btnOK"/>
      <definedName name="btnPrevious"/>
      <definedName name="btnReturn"/>
      <definedName name="cash"/>
      <definedName name="CashFlow_Button1_Click"/>
      <definedName name="cashIndex"/>
      <definedName name="CASHM"/>
      <definedName name="F_123"/>
      <definedName name="FINAL_FS"/>
      <definedName name="finalReport"/>
      <definedName name="ini_button_Click"/>
      <definedName name="job_run"/>
      <definedName name="menu_button_Click"/>
      <definedName name="nn"/>
      <definedName name="OptionButton21_Click"/>
      <definedName name="plNote"/>
      <definedName name="Printing"/>
      <definedName name="qqq"/>
      <definedName name="quit_button_Click"/>
      <definedName name="reportPl"/>
      <definedName name="vv"/>
      <definedName name="개발비"/>
      <definedName name="대우북부"/>
      <definedName name="ㅁ"/>
      <definedName name="ㅁㅁㅁㅁㅁ"/>
      <definedName name="지분법1"/>
      <definedName name="ㅊ"/>
      <definedName name="추가"/>
      <definedName name="투자유가증권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력"/>
      <sheetName val="표지"/>
      <sheetName val="갑지-일반"/>
      <sheetName val="갑지-요율"/>
      <sheetName val="을지"/>
      <sheetName val="실행예산"/>
      <sheetName val="실행확정"/>
      <sheetName val="자료"/>
    </sheetNames>
    <sheetDataSet>
      <sheetData sheetId="0"/>
      <sheetData sheetId="1"/>
      <sheetData sheetId="2"/>
      <sheetData sheetId="3"/>
      <sheetData sheetId="4">
        <row r="137">
          <cell r="C137" t="str">
            <v>사인공사</v>
          </cell>
        </row>
      </sheetData>
      <sheetData sheetId="5"/>
      <sheetData sheetId="6"/>
      <sheetData sheetId="7">
        <row r="1">
          <cell r="B1" t="str">
            <v>가설공사</v>
          </cell>
          <cell r="C1" t="str">
            <v>철거공사</v>
          </cell>
          <cell r="D1" t="str">
            <v>바닥공사</v>
          </cell>
          <cell r="E1" t="str">
            <v>천정공사</v>
          </cell>
          <cell r="F1" t="str">
            <v>벽체공사</v>
          </cell>
          <cell r="G1" t="str">
            <v>목공사</v>
          </cell>
          <cell r="H1" t="str">
            <v>도장공사</v>
          </cell>
          <cell r="I1" t="str">
            <v>경량공사</v>
          </cell>
          <cell r="J1" t="str">
            <v>수장공사</v>
          </cell>
          <cell r="K1" t="str">
            <v>전기공사</v>
          </cell>
          <cell r="L1" t="str">
            <v>사인공사</v>
          </cell>
          <cell r="M1" t="str">
            <v>금속공사</v>
          </cell>
        </row>
        <row r="2">
          <cell r="B2" t="str">
            <v>먹메김</v>
          </cell>
        </row>
        <row r="3">
          <cell r="B3" t="str">
            <v>내부수평비계</v>
          </cell>
        </row>
        <row r="4">
          <cell r="B4" t="str">
            <v>외부강관비계</v>
          </cell>
        </row>
        <row r="5">
          <cell r="B5" t="str">
            <v>현장정리및 정돈</v>
          </cell>
        </row>
        <row r="6">
          <cell r="B6" t="str">
            <v>소운반</v>
          </cell>
        </row>
        <row r="7">
          <cell r="B7" t="str">
            <v>준공청소</v>
          </cell>
        </row>
        <row r="8">
          <cell r="B8" t="str">
            <v>폐자재처리차량</v>
          </cell>
        </row>
        <row r="9">
          <cell r="B9" t="str">
            <v>방염공사</v>
          </cell>
        </row>
        <row r="15">
          <cell r="B15">
            <v>0</v>
          </cell>
        </row>
        <row r="16">
          <cell r="B16" t="str">
            <v>가설공사</v>
          </cell>
        </row>
        <row r="17">
          <cell r="B17" t="str">
            <v>1TON</v>
          </cell>
        </row>
        <row r="18">
          <cell r="B18" t="str">
            <v>2.5TON</v>
          </cell>
        </row>
        <row r="19">
          <cell r="B19" t="str">
            <v>5TON</v>
          </cell>
        </row>
        <row r="35">
          <cell r="B3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입력"/>
      <sheetName val="공사개요"/>
      <sheetName val="표지"/>
      <sheetName val="갑지-일반"/>
      <sheetName val="갑지-요율"/>
      <sheetName val="공사집계표"/>
      <sheetName val="갑지-인테리어"/>
      <sheetName val="인테리어"/>
      <sheetName val="갑지-외부공사"/>
      <sheetName val="외부공사"/>
      <sheetName val="갑지-엘리베이터"/>
      <sheetName val="엘리베이터"/>
      <sheetName val="갑지-가구"/>
      <sheetName val="가구"/>
      <sheetName val="통합"/>
      <sheetName val="실행예산"/>
      <sheetName val="실행확정"/>
      <sheetName val="자료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1">
          <cell r="C301" t="str">
            <v>도배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가설공사</v>
          </cell>
          <cell r="C1" t="str">
            <v>철거공사</v>
          </cell>
          <cell r="D1" t="str">
            <v>바닥공사</v>
          </cell>
          <cell r="E1" t="str">
            <v>천정공사</v>
          </cell>
          <cell r="F1" t="str">
            <v>벽체공사</v>
          </cell>
          <cell r="G1" t="str">
            <v>목공사</v>
          </cell>
          <cell r="H1" t="str">
            <v>도장공사</v>
          </cell>
          <cell r="I1" t="str">
            <v>경량공사</v>
          </cell>
          <cell r="J1" t="str">
            <v>수장공사</v>
          </cell>
          <cell r="K1" t="str">
            <v>전기공사</v>
          </cell>
          <cell r="L1" t="str">
            <v>사인공사</v>
          </cell>
          <cell r="M1" t="str">
            <v>금속/유리공사</v>
          </cell>
        </row>
        <row r="2">
          <cell r="B2" t="str">
            <v>먹메김</v>
          </cell>
          <cell r="P2" t="str">
            <v>M2</v>
          </cell>
        </row>
        <row r="3">
          <cell r="B3" t="str">
            <v>내부수평비계</v>
          </cell>
          <cell r="P3" t="str">
            <v>EA</v>
          </cell>
        </row>
        <row r="4">
          <cell r="B4" t="str">
            <v>외부강관비계</v>
          </cell>
          <cell r="P4" t="str">
            <v>식</v>
          </cell>
        </row>
        <row r="5">
          <cell r="B5" t="str">
            <v>현장정리및 정돈</v>
          </cell>
          <cell r="P5" t="str">
            <v>SET</v>
          </cell>
        </row>
        <row r="6">
          <cell r="B6" t="str">
            <v>소운반</v>
          </cell>
          <cell r="P6" t="str">
            <v>M</v>
          </cell>
        </row>
        <row r="7">
          <cell r="B7" t="str">
            <v>준공청소</v>
          </cell>
          <cell r="P7" t="str">
            <v>자평</v>
          </cell>
        </row>
        <row r="8">
          <cell r="B8" t="str">
            <v>폐자재처리차량</v>
          </cell>
          <cell r="P8" t="str">
            <v>자</v>
          </cell>
        </row>
        <row r="9">
          <cell r="B9" t="str">
            <v>방염공사</v>
          </cell>
          <cell r="P9" t="str">
            <v>인</v>
          </cell>
        </row>
        <row r="10">
          <cell r="P10" t="str">
            <v>차</v>
          </cell>
        </row>
        <row r="11">
          <cell r="P11" t="str">
            <v>평</v>
          </cell>
        </row>
        <row r="15">
          <cell r="B15">
            <v>0</v>
          </cell>
        </row>
        <row r="16">
          <cell r="B16" t="str">
            <v>가설공사</v>
          </cell>
        </row>
        <row r="17">
          <cell r="B17" t="str">
            <v>1TON</v>
          </cell>
        </row>
        <row r="18">
          <cell r="B18" t="str">
            <v>2.5TON</v>
          </cell>
        </row>
        <row r="19">
          <cell r="B19" t="str">
            <v>5TON</v>
          </cell>
        </row>
        <row r="35">
          <cell r="B35">
            <v>0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입력"/>
      <sheetName val="표지"/>
      <sheetName val="갑지-인테리어"/>
      <sheetName val="을지"/>
      <sheetName val="자료"/>
    </sheetNames>
    <sheetDataSet>
      <sheetData sheetId="0"/>
      <sheetData sheetId="1"/>
      <sheetData sheetId="2"/>
      <sheetData sheetId="3"/>
      <sheetData sheetId="4">
        <row r="1">
          <cell r="B1" t="str">
            <v>가설공사</v>
          </cell>
          <cell r="C1" t="str">
            <v>철거공사</v>
          </cell>
          <cell r="D1" t="str">
            <v>바닥공사</v>
          </cell>
          <cell r="E1" t="str">
            <v>천정공사</v>
          </cell>
          <cell r="F1" t="str">
            <v>벽체공사</v>
          </cell>
          <cell r="G1" t="str">
            <v>목공사</v>
          </cell>
          <cell r="H1" t="str">
            <v>도장공사</v>
          </cell>
          <cell r="I1" t="str">
            <v>경량공사</v>
          </cell>
          <cell r="J1" t="str">
            <v>수장공사</v>
          </cell>
          <cell r="K1" t="str">
            <v>전기공사</v>
          </cell>
          <cell r="L1" t="str">
            <v>사인공사</v>
          </cell>
          <cell r="M1" t="str">
            <v>금속공사</v>
          </cell>
        </row>
        <row r="2">
          <cell r="B2" t="str">
            <v>먹메김</v>
          </cell>
          <cell r="P2" t="str">
            <v>M2</v>
          </cell>
        </row>
        <row r="3">
          <cell r="B3" t="str">
            <v>내부수평비계</v>
          </cell>
          <cell r="P3" t="str">
            <v>EA</v>
          </cell>
        </row>
        <row r="4">
          <cell r="B4" t="str">
            <v>외부강관비계</v>
          </cell>
          <cell r="P4" t="str">
            <v>식</v>
          </cell>
        </row>
        <row r="5">
          <cell r="B5" t="str">
            <v>현장정리및 정돈</v>
          </cell>
          <cell r="P5" t="str">
            <v>SET</v>
          </cell>
        </row>
        <row r="6">
          <cell r="B6" t="str">
            <v>소운반</v>
          </cell>
          <cell r="P6" t="str">
            <v>M</v>
          </cell>
        </row>
        <row r="7">
          <cell r="B7" t="str">
            <v>준공청소</v>
          </cell>
          <cell r="P7" t="str">
            <v>자평</v>
          </cell>
        </row>
        <row r="8">
          <cell r="B8" t="str">
            <v>폐자재처리차량</v>
          </cell>
          <cell r="P8" t="str">
            <v>자</v>
          </cell>
        </row>
        <row r="9">
          <cell r="B9" t="str">
            <v>방염공사</v>
          </cell>
          <cell r="P9" t="str">
            <v>인</v>
          </cell>
        </row>
        <row r="10">
          <cell r="P10" t="str">
            <v>차</v>
          </cell>
        </row>
        <row r="15">
          <cell r="B15">
            <v>0</v>
          </cell>
        </row>
        <row r="16">
          <cell r="B16" t="str">
            <v>가설공사</v>
          </cell>
        </row>
        <row r="17">
          <cell r="B17" t="str">
            <v>1TON</v>
          </cell>
        </row>
        <row r="18">
          <cell r="B18" t="str">
            <v>2.5TON</v>
          </cell>
        </row>
        <row r="19">
          <cell r="B19" t="str">
            <v>5TON</v>
          </cell>
        </row>
        <row r="24">
          <cell r="B2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원가계산서"/>
      <sheetName val="내역서"/>
      <sheetName val="내역명세서"/>
      <sheetName val="일위대가목록"/>
      <sheetName val="일위대가표"/>
      <sheetName val="자재단가대비표"/>
      <sheetName val="마감표지"/>
      <sheetName val="수량산출서"/>
    </sheetNames>
    <sheetDataSet>
      <sheetData sheetId="0"/>
      <sheetData sheetId="1"/>
      <sheetData sheetId="2"/>
      <sheetData sheetId="3">
        <row r="62">
          <cell r="K62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2:H44"/>
  <sheetViews>
    <sheetView topLeftCell="A7" workbookViewId="0">
      <selection activeCell="A13" sqref="A13:A22"/>
    </sheetView>
  </sheetViews>
  <sheetFormatPr defaultRowHeight="16.5"/>
  <cols>
    <col min="1" max="1" width="15.21875" style="193" customWidth="1"/>
    <col min="2" max="2" width="37.21875" style="193" customWidth="1"/>
    <col min="3" max="3" width="11.77734375" style="193" bestFit="1" customWidth="1"/>
    <col min="4" max="4" width="9.5546875" style="193" bestFit="1" customWidth="1"/>
    <col min="5" max="5" width="14.33203125" style="193" customWidth="1"/>
    <col min="6" max="6" width="7" style="211" customWidth="1"/>
    <col min="7" max="7" width="16" style="193" customWidth="1"/>
    <col min="8" max="8" width="13.21875" style="193" customWidth="1"/>
    <col min="9" max="16384" width="8.88671875" style="193"/>
  </cols>
  <sheetData>
    <row r="2" spans="1:8">
      <c r="A2" s="35">
        <v>41732</v>
      </c>
      <c r="B2" s="192"/>
    </row>
    <row r="3" spans="1:8" ht="26.25" customHeight="1">
      <c r="A3" s="359" t="s">
        <v>284</v>
      </c>
      <c r="B3" s="359"/>
    </row>
    <row r="4" spans="1:8" ht="96.75" customHeight="1">
      <c r="A4" s="194" t="s">
        <v>285</v>
      </c>
      <c r="B4" s="195" t="s">
        <v>494</v>
      </c>
    </row>
    <row r="5" spans="1:8" ht="26.25" customHeight="1">
      <c r="A5" s="194" t="s">
        <v>286</v>
      </c>
      <c r="B5" s="196" t="s">
        <v>495</v>
      </c>
    </row>
    <row r="6" spans="1:8" ht="26.25" customHeight="1">
      <c r="A6" s="194" t="s">
        <v>287</v>
      </c>
      <c r="B6" s="197">
        <v>41734</v>
      </c>
    </row>
    <row r="7" spans="1:8" ht="26.25" customHeight="1">
      <c r="A7" s="194" t="s">
        <v>288</v>
      </c>
      <c r="B7" s="198"/>
    </row>
    <row r="8" spans="1:8" ht="26.25" customHeight="1">
      <c r="A8" s="194" t="s">
        <v>289</v>
      </c>
      <c r="B8" s="199"/>
      <c r="G8" s="212"/>
      <c r="H8" s="213"/>
    </row>
    <row r="9" spans="1:8" ht="26.25" customHeight="1">
      <c r="A9" s="194" t="s">
        <v>290</v>
      </c>
      <c r="B9" s="200">
        <f>B10</f>
        <v>135.55000000000001</v>
      </c>
      <c r="C9" s="201">
        <f>B9*0.3025</f>
        <v>41.003875000000001</v>
      </c>
      <c r="D9" s="206">
        <v>2000000</v>
      </c>
      <c r="E9" s="202">
        <f>C9*D9</f>
        <v>82007750</v>
      </c>
      <c r="G9" s="212"/>
      <c r="H9" s="213">
        <f t="shared" ref="H9:H17" si="0">G9/C9</f>
        <v>0</v>
      </c>
    </row>
    <row r="10" spans="1:8" ht="26.25" customHeight="1">
      <c r="A10" s="203" t="s">
        <v>492</v>
      </c>
      <c r="B10" s="204">
        <v>135.55000000000001</v>
      </c>
      <c r="C10" s="205">
        <f>B10*0.3025</f>
        <v>41.003875000000001</v>
      </c>
      <c r="D10" s="206">
        <v>1200000</v>
      </c>
      <c r="E10" s="202">
        <f>C10*D10</f>
        <v>49204650</v>
      </c>
      <c r="F10" s="211" t="s">
        <v>301</v>
      </c>
      <c r="G10" s="212"/>
      <c r="H10" s="213">
        <f t="shared" si="0"/>
        <v>0</v>
      </c>
    </row>
    <row r="11" spans="1:8" ht="26.25" customHeight="1">
      <c r="A11" s="203" t="s">
        <v>496</v>
      </c>
      <c r="B11" s="204">
        <v>18</v>
      </c>
      <c r="C11" s="205">
        <f>B11*0.3025</f>
        <v>5.4450000000000003</v>
      </c>
      <c r="D11" s="206">
        <v>1500000</v>
      </c>
      <c r="E11" s="202">
        <f t="shared" ref="E11:E18" si="1">C11*D11</f>
        <v>8167500</v>
      </c>
      <c r="F11" s="211" t="s">
        <v>301</v>
      </c>
      <c r="G11" s="212"/>
      <c r="H11" s="213">
        <f t="shared" si="0"/>
        <v>0</v>
      </c>
    </row>
    <row r="12" spans="1:8" ht="26.25" customHeight="1">
      <c r="A12" s="203"/>
      <c r="B12" s="207"/>
      <c r="C12" s="205">
        <f>B12*0.3025</f>
        <v>0</v>
      </c>
      <c r="D12" s="206">
        <v>450000</v>
      </c>
      <c r="E12" s="202">
        <f>B12*D12</f>
        <v>0</v>
      </c>
      <c r="F12" s="211" t="s">
        <v>302</v>
      </c>
      <c r="G12" s="212"/>
      <c r="H12" s="213"/>
    </row>
    <row r="13" spans="1:8" ht="26.25" customHeight="1">
      <c r="A13" s="203"/>
      <c r="B13" s="207"/>
      <c r="C13" s="205">
        <f t="shared" ref="C13:C19" si="2">B13*0.3025</f>
        <v>0</v>
      </c>
      <c r="D13" s="206">
        <v>800000</v>
      </c>
      <c r="E13" s="202">
        <f t="shared" si="1"/>
        <v>0</v>
      </c>
      <c r="F13" s="211" t="s">
        <v>301</v>
      </c>
      <c r="G13" s="212"/>
      <c r="H13" s="213" t="e">
        <f t="shared" si="0"/>
        <v>#DIV/0!</v>
      </c>
    </row>
    <row r="14" spans="1:8" ht="26.25" customHeight="1">
      <c r="A14" s="203"/>
      <c r="B14" s="207"/>
      <c r="C14" s="205">
        <f t="shared" si="2"/>
        <v>0</v>
      </c>
      <c r="D14" s="206">
        <v>150000</v>
      </c>
      <c r="E14" s="202">
        <f t="shared" si="1"/>
        <v>0</v>
      </c>
      <c r="F14" s="211" t="s">
        <v>301</v>
      </c>
      <c r="G14" s="212"/>
      <c r="H14" s="213" t="e">
        <f t="shared" si="0"/>
        <v>#DIV/0!</v>
      </c>
    </row>
    <row r="15" spans="1:8" ht="26.25" customHeight="1">
      <c r="A15" s="203"/>
      <c r="B15" s="207"/>
      <c r="C15" s="205">
        <f t="shared" si="2"/>
        <v>0</v>
      </c>
      <c r="D15" s="206">
        <v>1800000</v>
      </c>
      <c r="E15" s="202">
        <f t="shared" si="1"/>
        <v>0</v>
      </c>
      <c r="G15" s="213" t="e">
        <f>을지!#REF!</f>
        <v>#REF!</v>
      </c>
      <c r="H15" s="213" t="e">
        <f t="shared" si="0"/>
        <v>#REF!</v>
      </c>
    </row>
    <row r="16" spans="1:8" ht="26.25" customHeight="1">
      <c r="A16" s="203"/>
      <c r="B16" s="207"/>
      <c r="C16" s="205">
        <f t="shared" si="2"/>
        <v>0</v>
      </c>
      <c r="D16" s="206">
        <v>1000000</v>
      </c>
      <c r="E16" s="202">
        <f t="shared" si="1"/>
        <v>0</v>
      </c>
      <c r="F16" s="211" t="s">
        <v>301</v>
      </c>
      <c r="G16" s="213" t="e">
        <f>을지!#REF!</f>
        <v>#REF!</v>
      </c>
      <c r="H16" s="213" t="e">
        <f t="shared" si="0"/>
        <v>#REF!</v>
      </c>
    </row>
    <row r="17" spans="1:8" ht="26.25" customHeight="1">
      <c r="A17" s="203"/>
      <c r="B17" s="207"/>
      <c r="C17" s="205">
        <f t="shared" si="2"/>
        <v>0</v>
      </c>
      <c r="D17" s="206">
        <v>150000</v>
      </c>
      <c r="E17" s="202">
        <f t="shared" si="1"/>
        <v>0</v>
      </c>
      <c r="F17" s="211" t="s">
        <v>301</v>
      </c>
      <c r="G17" s="213" t="e">
        <f>을지!#REF!</f>
        <v>#REF!</v>
      </c>
      <c r="H17" s="213" t="e">
        <f t="shared" si="0"/>
        <v>#REF!</v>
      </c>
    </row>
    <row r="18" spans="1:8" ht="26.25" customHeight="1">
      <c r="A18" s="203"/>
      <c r="B18" s="207"/>
      <c r="C18" s="205">
        <f t="shared" si="2"/>
        <v>0</v>
      </c>
      <c r="D18" s="206">
        <v>800000</v>
      </c>
      <c r="E18" s="202">
        <f t="shared" si="1"/>
        <v>0</v>
      </c>
      <c r="F18" s="211" t="s">
        <v>301</v>
      </c>
      <c r="G18" s="213" t="e">
        <f>을지!#REF!</f>
        <v>#REF!</v>
      </c>
      <c r="H18" s="213" t="e">
        <f>G18/C18</f>
        <v>#REF!</v>
      </c>
    </row>
    <row r="19" spans="1:8" ht="26.25" customHeight="1">
      <c r="A19" s="203"/>
      <c r="B19" s="207"/>
      <c r="C19" s="205">
        <f t="shared" si="2"/>
        <v>0</v>
      </c>
      <c r="D19" s="206"/>
      <c r="E19" s="202"/>
      <c r="G19" s="213"/>
      <c r="H19" s="213" t="e">
        <f>G19/C19</f>
        <v>#DIV/0!</v>
      </c>
    </row>
    <row r="20" spans="1:8" ht="26.25" customHeight="1">
      <c r="A20" s="203"/>
      <c r="B20" s="207"/>
      <c r="C20" s="205"/>
      <c r="D20" s="206"/>
      <c r="E20" s="202"/>
      <c r="G20" s="213" t="e">
        <f>을지!#REF!</f>
        <v>#REF!</v>
      </c>
      <c r="H20" s="214"/>
    </row>
    <row r="21" spans="1:8" ht="26.25" customHeight="1">
      <c r="A21" s="203"/>
      <c r="B21" s="207"/>
      <c r="C21" s="205"/>
      <c r="D21" s="206"/>
      <c r="E21" s="202"/>
      <c r="G21" s="213"/>
      <c r="H21" s="213"/>
    </row>
    <row r="22" spans="1:8" ht="26.25" customHeight="1">
      <c r="A22" s="203"/>
      <c r="B22" s="207"/>
      <c r="C22" s="205"/>
      <c r="D22" s="206"/>
      <c r="E22" s="202"/>
      <c r="G22" s="213"/>
      <c r="H22" s="213"/>
    </row>
    <row r="23" spans="1:8" ht="26.25" customHeight="1">
      <c r="A23" s="194"/>
      <c r="B23" s="208"/>
      <c r="C23" s="205"/>
      <c r="D23" s="206"/>
      <c r="E23" s="202">
        <f>SUM(E10:E22)</f>
        <v>57372150</v>
      </c>
      <c r="G23" s="213" t="e">
        <f>SUM(G8:G22)</f>
        <v>#REF!</v>
      </c>
      <c r="H23" s="213"/>
    </row>
    <row r="24" spans="1:8" ht="26.25" customHeight="1">
      <c r="A24" s="194" t="s">
        <v>291</v>
      </c>
      <c r="B24" s="198" t="s">
        <v>292</v>
      </c>
    </row>
    <row r="25" spans="1:8" ht="26.25" customHeight="1">
      <c r="A25" s="194" t="s">
        <v>293</v>
      </c>
      <c r="B25" s="198" t="s">
        <v>292</v>
      </c>
    </row>
    <row r="26" spans="1:8" ht="26.25" customHeight="1">
      <c r="A26" s="209"/>
      <c r="B26" s="210" t="s">
        <v>294</v>
      </c>
    </row>
    <row r="27" spans="1:8" ht="26.25" customHeight="1">
      <c r="A27" s="209" t="s">
        <v>295</v>
      </c>
      <c r="B27" s="210" t="s">
        <v>296</v>
      </c>
    </row>
    <row r="28" spans="1:8" ht="26.25" customHeight="1">
      <c r="A28" s="209" t="s">
        <v>297</v>
      </c>
      <c r="B28" s="210" t="s">
        <v>298</v>
      </c>
    </row>
    <row r="29" spans="1:8" ht="26.25" customHeight="1">
      <c r="A29" s="209" t="s">
        <v>299</v>
      </c>
      <c r="B29" s="210" t="s">
        <v>300</v>
      </c>
    </row>
    <row r="31" spans="1:8" ht="19.5" customHeight="1">
      <c r="A31" s="191"/>
      <c r="B31" s="191"/>
    </row>
    <row r="32" spans="1:8" ht="19.5" customHeight="1">
      <c r="A32" s="191"/>
      <c r="B32" s="191"/>
    </row>
    <row r="33" spans="1:2" ht="19.5" customHeight="1">
      <c r="A33" s="191"/>
      <c r="B33" s="191"/>
    </row>
    <row r="34" spans="1:2" ht="19.5" customHeight="1">
      <c r="A34" s="191"/>
      <c r="B34" s="191"/>
    </row>
    <row r="35" spans="1:2" ht="19.5" customHeight="1">
      <c r="A35" s="191"/>
      <c r="B35" s="191"/>
    </row>
    <row r="36" spans="1:2" ht="19.5" customHeight="1">
      <c r="A36" s="191"/>
      <c r="B36" s="191"/>
    </row>
    <row r="37" spans="1:2" ht="19.5" customHeight="1">
      <c r="A37" s="191"/>
      <c r="B37" s="191"/>
    </row>
    <row r="38" spans="1:2" ht="19.5" customHeight="1">
      <c r="A38" s="191"/>
      <c r="B38" s="191"/>
    </row>
    <row r="39" spans="1:2" ht="19.5" customHeight="1">
      <c r="A39" s="191"/>
      <c r="B39" s="191"/>
    </row>
    <row r="40" spans="1:2" ht="19.5" customHeight="1">
      <c r="A40" s="191"/>
      <c r="B40" s="191"/>
    </row>
    <row r="41" spans="1:2" ht="19.5" customHeight="1">
      <c r="A41" s="191"/>
      <c r="B41" s="191"/>
    </row>
    <row r="42" spans="1:2" ht="19.5" customHeight="1">
      <c r="A42" s="191"/>
      <c r="B42" s="191"/>
    </row>
    <row r="43" spans="1:2" ht="19.5" customHeight="1">
      <c r="A43" s="191"/>
      <c r="B43" s="191"/>
    </row>
    <row r="44" spans="1:2" ht="19.5" customHeight="1"/>
  </sheetData>
  <mergeCells count="1">
    <mergeCell ref="A3:B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P70"/>
  <sheetViews>
    <sheetView zoomScale="80" zoomScaleNormal="80" workbookViewId="0">
      <selection activeCell="M43" sqref="M43"/>
    </sheetView>
  </sheetViews>
  <sheetFormatPr defaultRowHeight="13.5"/>
  <cols>
    <col min="1" max="1" width="6.88671875" customWidth="1"/>
    <col min="2" max="15" width="12.33203125" customWidth="1"/>
    <col min="16" max="16" width="6.33203125" customWidth="1"/>
    <col min="17" max="18" width="12.33203125" customWidth="1"/>
  </cols>
  <sheetData>
    <row r="1" spans="1:16" ht="17.25" customHeight="1">
      <c r="A1" s="38" t="s">
        <v>48</v>
      </c>
      <c r="B1" s="40" t="s">
        <v>13</v>
      </c>
      <c r="C1" s="40" t="s">
        <v>39</v>
      </c>
      <c r="D1" s="40" t="s">
        <v>37</v>
      </c>
      <c r="E1" s="40" t="s">
        <v>40</v>
      </c>
      <c r="F1" s="40" t="s">
        <v>34</v>
      </c>
      <c r="G1" s="40" t="s">
        <v>38</v>
      </c>
      <c r="H1" s="40" t="s">
        <v>41</v>
      </c>
      <c r="I1" s="40" t="s">
        <v>42</v>
      </c>
      <c r="J1" s="40" t="s">
        <v>43</v>
      </c>
      <c r="K1" s="40" t="s">
        <v>35</v>
      </c>
      <c r="L1" s="40" t="s">
        <v>36</v>
      </c>
      <c r="M1" s="40" t="s">
        <v>210</v>
      </c>
      <c r="N1" s="41"/>
      <c r="O1" s="41"/>
      <c r="P1" s="40" t="s">
        <v>51</v>
      </c>
    </row>
    <row r="2" spans="1:16" ht="17.25" customHeight="1">
      <c r="A2" s="37" t="s">
        <v>49</v>
      </c>
      <c r="B2" s="42" t="s">
        <v>114</v>
      </c>
      <c r="C2" s="42" t="s">
        <v>53</v>
      </c>
      <c r="D2" s="42" t="s">
        <v>54</v>
      </c>
      <c r="E2" s="42"/>
      <c r="F2" s="56"/>
      <c r="G2" s="56" t="s">
        <v>110</v>
      </c>
      <c r="H2" s="56" t="s">
        <v>55</v>
      </c>
      <c r="I2" s="43" t="s">
        <v>132</v>
      </c>
      <c r="J2" s="42" t="s">
        <v>56</v>
      </c>
      <c r="K2" s="42" t="s">
        <v>57</v>
      </c>
      <c r="L2" s="56" t="s">
        <v>188</v>
      </c>
      <c r="M2" s="43" t="s">
        <v>58</v>
      </c>
      <c r="N2" s="44"/>
      <c r="O2" s="44"/>
      <c r="P2" s="45" t="s">
        <v>59</v>
      </c>
    </row>
    <row r="3" spans="1:16" ht="17.25" customHeight="1">
      <c r="A3" s="36"/>
      <c r="B3" s="46" t="s">
        <v>60</v>
      </c>
      <c r="C3" s="46" t="s">
        <v>61</v>
      </c>
      <c r="D3" s="46" t="s">
        <v>62</v>
      </c>
      <c r="E3" s="46"/>
      <c r="F3" s="52"/>
      <c r="G3" s="52" t="s">
        <v>111</v>
      </c>
      <c r="H3" s="52" t="s">
        <v>109</v>
      </c>
      <c r="I3" s="47" t="s">
        <v>63</v>
      </c>
      <c r="J3" s="47" t="s">
        <v>64</v>
      </c>
      <c r="K3" s="47" t="s">
        <v>144</v>
      </c>
      <c r="L3" s="52" t="s">
        <v>189</v>
      </c>
      <c r="M3" s="47" t="s">
        <v>66</v>
      </c>
      <c r="N3" s="48"/>
      <c r="O3" s="48"/>
      <c r="P3" s="49" t="s">
        <v>67</v>
      </c>
    </row>
    <row r="4" spans="1:16" ht="17.25" customHeight="1">
      <c r="A4" s="36"/>
      <c r="B4" s="47" t="s">
        <v>68</v>
      </c>
      <c r="C4" s="46" t="s">
        <v>69</v>
      </c>
      <c r="D4" s="46" t="s">
        <v>70</v>
      </c>
      <c r="E4" s="46"/>
      <c r="F4" s="52"/>
      <c r="G4" s="52" t="s">
        <v>179</v>
      </c>
      <c r="H4" s="52" t="s">
        <v>108</v>
      </c>
      <c r="I4" s="47" t="s">
        <v>71</v>
      </c>
      <c r="J4" s="47" t="s">
        <v>72</v>
      </c>
      <c r="K4" s="47" t="s">
        <v>65</v>
      </c>
      <c r="L4" s="52" t="s">
        <v>190</v>
      </c>
      <c r="M4" s="47" t="s">
        <v>74</v>
      </c>
      <c r="N4" s="48"/>
      <c r="O4" s="48"/>
      <c r="P4" s="49" t="s">
        <v>75</v>
      </c>
    </row>
    <row r="5" spans="1:16" ht="17.25" customHeight="1">
      <c r="A5" s="36"/>
      <c r="B5" s="46" t="s">
        <v>76</v>
      </c>
      <c r="C5" s="46" t="s">
        <v>77</v>
      </c>
      <c r="D5" s="46" t="s">
        <v>78</v>
      </c>
      <c r="E5" s="46"/>
      <c r="F5" s="52"/>
      <c r="G5" s="52" t="s">
        <v>183</v>
      </c>
      <c r="H5" s="52"/>
      <c r="I5" s="47" t="s">
        <v>79</v>
      </c>
      <c r="J5" s="52" t="s">
        <v>199</v>
      </c>
      <c r="K5" s="47" t="s">
        <v>73</v>
      </c>
      <c r="L5" s="52" t="s">
        <v>191</v>
      </c>
      <c r="M5" s="47" t="s">
        <v>81</v>
      </c>
      <c r="N5" s="48"/>
      <c r="O5" s="48"/>
      <c r="P5" s="49" t="s">
        <v>82</v>
      </c>
    </row>
    <row r="6" spans="1:16" ht="17.25" customHeight="1">
      <c r="A6" s="36"/>
      <c r="B6" s="46" t="s">
        <v>83</v>
      </c>
      <c r="C6" s="46" t="s">
        <v>84</v>
      </c>
      <c r="D6" s="46" t="s">
        <v>85</v>
      </c>
      <c r="E6" s="46"/>
      <c r="F6" s="52"/>
      <c r="G6" s="52" t="s">
        <v>202</v>
      </c>
      <c r="H6" s="52"/>
      <c r="I6" s="52" t="s">
        <v>130</v>
      </c>
      <c r="J6" s="52"/>
      <c r="K6" s="47" t="s">
        <v>80</v>
      </c>
      <c r="L6" s="52" t="s">
        <v>192</v>
      </c>
      <c r="M6" s="47" t="s">
        <v>87</v>
      </c>
      <c r="N6" s="48"/>
      <c r="O6" s="48"/>
      <c r="P6" s="49" t="s">
        <v>88</v>
      </c>
    </row>
    <row r="7" spans="1:16" ht="17.25" customHeight="1">
      <c r="A7" s="36"/>
      <c r="B7" s="46" t="s">
        <v>89</v>
      </c>
      <c r="C7" s="46" t="s">
        <v>90</v>
      </c>
      <c r="D7" s="46" t="s">
        <v>91</v>
      </c>
      <c r="E7" s="46"/>
      <c r="F7" s="52"/>
      <c r="G7" s="52" t="s">
        <v>203</v>
      </c>
      <c r="H7" s="52"/>
      <c r="I7" s="52" t="s">
        <v>131</v>
      </c>
      <c r="J7" s="52"/>
      <c r="K7" s="47" t="s">
        <v>86</v>
      </c>
      <c r="L7" s="52" t="s">
        <v>193</v>
      </c>
      <c r="M7" s="47" t="s">
        <v>93</v>
      </c>
      <c r="N7" s="48"/>
      <c r="O7" s="48"/>
      <c r="P7" s="49" t="s">
        <v>94</v>
      </c>
    </row>
    <row r="8" spans="1:16" ht="17.25" customHeight="1">
      <c r="A8" s="36"/>
      <c r="B8" s="46" t="s">
        <v>50</v>
      </c>
      <c r="C8" s="46" t="s">
        <v>50</v>
      </c>
      <c r="D8" s="46" t="s">
        <v>95</v>
      </c>
      <c r="E8" s="46"/>
      <c r="F8" s="52"/>
      <c r="G8" s="52"/>
      <c r="H8" s="52"/>
      <c r="I8" s="52"/>
      <c r="J8" s="52"/>
      <c r="K8" s="47" t="s">
        <v>92</v>
      </c>
      <c r="L8" s="52" t="s">
        <v>194</v>
      </c>
      <c r="M8" s="52" t="s">
        <v>222</v>
      </c>
      <c r="N8" s="63"/>
      <c r="O8" s="63"/>
      <c r="P8" s="49" t="s">
        <v>97</v>
      </c>
    </row>
    <row r="9" spans="1:16" ht="17.25" customHeight="1">
      <c r="A9" s="36"/>
      <c r="B9" s="46" t="s">
        <v>118</v>
      </c>
      <c r="C9" s="46"/>
      <c r="D9" s="46" t="s">
        <v>119</v>
      </c>
      <c r="E9" s="46"/>
      <c r="F9" s="46"/>
      <c r="G9" s="46"/>
      <c r="H9" s="46"/>
      <c r="I9" s="46"/>
      <c r="J9" s="46"/>
      <c r="K9" s="47" t="s">
        <v>96</v>
      </c>
      <c r="L9" s="46" t="s">
        <v>198</v>
      </c>
      <c r="M9" s="46" t="s">
        <v>224</v>
      </c>
      <c r="N9" s="46"/>
      <c r="O9" s="63"/>
      <c r="P9" s="49" t="s">
        <v>98</v>
      </c>
    </row>
    <row r="10" spans="1:16" ht="17.25" customHeight="1">
      <c r="A10" s="36"/>
      <c r="B10" s="46"/>
      <c r="C10" s="46"/>
      <c r="D10" s="46" t="s">
        <v>163</v>
      </c>
      <c r="E10" s="46"/>
      <c r="F10" s="46"/>
      <c r="G10" s="46"/>
      <c r="H10" s="46"/>
      <c r="I10" s="46"/>
      <c r="J10" s="46"/>
      <c r="K10" s="46" t="s">
        <v>120</v>
      </c>
      <c r="L10" s="46"/>
      <c r="M10" s="46"/>
      <c r="N10" s="46"/>
      <c r="O10" s="63"/>
      <c r="P10" s="53" t="s">
        <v>133</v>
      </c>
    </row>
    <row r="11" spans="1:16" ht="17.25" customHeight="1">
      <c r="A11" s="36"/>
      <c r="B11" s="46"/>
      <c r="C11" s="46"/>
      <c r="D11" s="46" t="s">
        <v>161</v>
      </c>
      <c r="E11" s="46"/>
      <c r="F11" s="46"/>
      <c r="G11" s="46"/>
      <c r="H11" s="46"/>
      <c r="I11" s="46"/>
      <c r="J11" s="46"/>
      <c r="K11" s="46" t="s">
        <v>121</v>
      </c>
      <c r="L11" s="46"/>
      <c r="M11" s="46"/>
      <c r="N11" s="46"/>
      <c r="O11" s="63"/>
      <c r="P11" s="53" t="s">
        <v>187</v>
      </c>
    </row>
    <row r="12" spans="1:16" ht="17.25" customHeight="1">
      <c r="A12" s="64"/>
      <c r="B12" s="46"/>
      <c r="C12" s="46"/>
      <c r="D12" s="46" t="s">
        <v>162</v>
      </c>
      <c r="E12" s="46"/>
      <c r="F12" s="46"/>
      <c r="G12" s="46"/>
      <c r="H12" s="46"/>
      <c r="I12" s="46"/>
      <c r="J12" s="46"/>
      <c r="K12" s="46" t="s">
        <v>122</v>
      </c>
      <c r="L12" s="46"/>
      <c r="M12" s="46"/>
      <c r="N12" s="46"/>
      <c r="O12" s="63"/>
      <c r="P12" s="53"/>
    </row>
    <row r="13" spans="1:16" ht="17.25" customHeight="1">
      <c r="A13" s="6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63"/>
      <c r="P13" s="53"/>
    </row>
    <row r="14" spans="1:16" ht="17.25" customHeight="1">
      <c r="A14" s="6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63"/>
      <c r="P14" s="53"/>
    </row>
    <row r="15" spans="1:16" ht="17.25" customHeight="1">
      <c r="A15" s="39"/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50"/>
    </row>
    <row r="16" spans="1:16" ht="17.25" customHeight="1">
      <c r="A16" s="58" t="s">
        <v>99</v>
      </c>
      <c r="B16" s="40" t="str">
        <f>B1</f>
        <v>가설공사</v>
      </c>
      <c r="C16" s="40" t="str">
        <f t="shared" ref="C16:O16" si="0">C1</f>
        <v>철거공사</v>
      </c>
      <c r="D16" s="40" t="str">
        <f t="shared" si="0"/>
        <v>바닥공사</v>
      </c>
      <c r="E16" s="40" t="str">
        <f t="shared" si="0"/>
        <v>천정공사</v>
      </c>
      <c r="F16" s="40" t="str">
        <f t="shared" si="0"/>
        <v>벽체공사</v>
      </c>
      <c r="G16" s="40" t="str">
        <f t="shared" si="0"/>
        <v>목공사</v>
      </c>
      <c r="H16" s="40" t="str">
        <f t="shared" si="0"/>
        <v>도장공사</v>
      </c>
      <c r="I16" s="40" t="str">
        <f t="shared" si="0"/>
        <v>경량공사</v>
      </c>
      <c r="J16" s="40" t="str">
        <f t="shared" si="0"/>
        <v>수장공사</v>
      </c>
      <c r="K16" s="40" t="str">
        <f t="shared" si="0"/>
        <v>전기공사</v>
      </c>
      <c r="L16" s="40" t="str">
        <f t="shared" si="0"/>
        <v>사인공사</v>
      </c>
      <c r="M16" s="40" t="str">
        <f t="shared" si="0"/>
        <v>금속/유리공사</v>
      </c>
      <c r="N16" s="40">
        <f t="shared" si="0"/>
        <v>0</v>
      </c>
      <c r="O16" s="40">
        <f t="shared" si="0"/>
        <v>0</v>
      </c>
      <c r="P16" s="62"/>
    </row>
    <row r="17" spans="1:16" ht="17.25" customHeight="1">
      <c r="A17" s="59"/>
      <c r="B17" s="42" t="s">
        <v>123</v>
      </c>
      <c r="C17" s="42" t="s">
        <v>123</v>
      </c>
      <c r="D17" s="56" t="s">
        <v>164</v>
      </c>
      <c r="E17" s="42"/>
      <c r="F17" s="56" t="s">
        <v>204</v>
      </c>
      <c r="G17" s="56" t="s">
        <v>138</v>
      </c>
      <c r="H17" s="56" t="s">
        <v>124</v>
      </c>
      <c r="I17" s="56" t="s">
        <v>169</v>
      </c>
      <c r="J17" s="56" t="s">
        <v>141</v>
      </c>
      <c r="K17" s="56" t="s">
        <v>206</v>
      </c>
      <c r="L17" s="56" t="s">
        <v>195</v>
      </c>
      <c r="M17" s="56" t="s">
        <v>186</v>
      </c>
      <c r="N17" s="56"/>
      <c r="O17" s="56"/>
      <c r="P17" s="57"/>
    </row>
    <row r="18" spans="1:16" ht="17.25" customHeight="1">
      <c r="A18" s="60"/>
      <c r="B18" s="46" t="s">
        <v>125</v>
      </c>
      <c r="C18" s="46" t="s">
        <v>125</v>
      </c>
      <c r="D18" s="52" t="s">
        <v>165</v>
      </c>
      <c r="E18" s="46"/>
      <c r="F18" s="52"/>
      <c r="G18" s="52" t="s">
        <v>173</v>
      </c>
      <c r="H18" s="52" t="s">
        <v>126</v>
      </c>
      <c r="I18" s="52" t="s">
        <v>170</v>
      </c>
      <c r="J18" s="52" t="s">
        <v>200</v>
      </c>
      <c r="K18" s="52" t="s">
        <v>139</v>
      </c>
      <c r="L18" s="52" t="s">
        <v>196</v>
      </c>
      <c r="M18" s="52" t="s">
        <v>220</v>
      </c>
      <c r="N18" s="52"/>
      <c r="O18" s="52"/>
      <c r="P18" s="53"/>
    </row>
    <row r="19" spans="1:16" ht="17.25" customHeight="1">
      <c r="A19" s="60"/>
      <c r="B19" s="46" t="s">
        <v>127</v>
      </c>
      <c r="C19" s="46" t="s">
        <v>127</v>
      </c>
      <c r="D19" s="52" t="s">
        <v>166</v>
      </c>
      <c r="E19" s="46"/>
      <c r="F19" s="52"/>
      <c r="G19" s="52" t="s">
        <v>227</v>
      </c>
      <c r="H19" s="52" t="s">
        <v>128</v>
      </c>
      <c r="I19" s="52" t="s">
        <v>172</v>
      </c>
      <c r="J19" s="52"/>
      <c r="K19" s="52" t="s">
        <v>140</v>
      </c>
      <c r="L19" s="52" t="s">
        <v>197</v>
      </c>
      <c r="M19" s="52" t="s">
        <v>221</v>
      </c>
      <c r="N19" s="52"/>
      <c r="O19" s="52"/>
      <c r="P19" s="53"/>
    </row>
    <row r="20" spans="1:16" ht="17.25" customHeight="1">
      <c r="A20" s="60"/>
      <c r="B20" s="46"/>
      <c r="C20" s="52"/>
      <c r="D20" s="52" t="s">
        <v>167</v>
      </c>
      <c r="E20" s="46"/>
      <c r="F20" s="52"/>
      <c r="G20" s="52" t="s">
        <v>174</v>
      </c>
      <c r="H20" s="52" t="s">
        <v>129</v>
      </c>
      <c r="I20" s="52" t="s">
        <v>209</v>
      </c>
      <c r="J20" s="52"/>
      <c r="K20" s="52" t="s">
        <v>142</v>
      </c>
      <c r="L20" s="52"/>
      <c r="M20" s="52" t="s">
        <v>223</v>
      </c>
      <c r="N20" s="52"/>
      <c r="O20" s="52"/>
      <c r="P20" s="53"/>
    </row>
    <row r="21" spans="1:16" ht="17.25" customHeight="1">
      <c r="A21" s="60"/>
      <c r="B21" s="46"/>
      <c r="C21" s="52"/>
      <c r="D21" s="52" t="s">
        <v>168</v>
      </c>
      <c r="E21" s="46"/>
      <c r="F21" s="52"/>
      <c r="G21" s="52" t="s">
        <v>175</v>
      </c>
      <c r="H21" s="52"/>
      <c r="I21" s="52" t="s">
        <v>171</v>
      </c>
      <c r="J21" s="52"/>
      <c r="K21" s="52" t="s">
        <v>205</v>
      </c>
      <c r="L21" s="52"/>
      <c r="M21" s="52"/>
      <c r="N21" s="52"/>
      <c r="O21" s="52"/>
      <c r="P21" s="53"/>
    </row>
    <row r="22" spans="1:16" ht="17.25" customHeight="1">
      <c r="A22" s="60"/>
      <c r="B22" s="46"/>
      <c r="C22" s="52"/>
      <c r="D22" s="52"/>
      <c r="E22" s="46"/>
      <c r="F22" s="52"/>
      <c r="G22" s="52" t="s">
        <v>175</v>
      </c>
      <c r="H22" s="52"/>
      <c r="I22" s="52" t="s">
        <v>176</v>
      </c>
      <c r="J22" s="52"/>
      <c r="K22" s="52" t="s">
        <v>207</v>
      </c>
      <c r="L22" s="52"/>
      <c r="M22" s="52"/>
      <c r="N22" s="52"/>
      <c r="O22" s="52"/>
      <c r="P22" s="53"/>
    </row>
    <row r="23" spans="1:16" ht="17.25" customHeight="1">
      <c r="A23" s="60"/>
      <c r="B23" s="46"/>
      <c r="C23" s="52"/>
      <c r="D23" s="52"/>
      <c r="E23" s="46"/>
      <c r="F23" s="52"/>
      <c r="G23" s="52" t="s">
        <v>180</v>
      </c>
      <c r="H23" s="52"/>
      <c r="I23" s="52" t="s">
        <v>177</v>
      </c>
      <c r="J23" s="52"/>
      <c r="K23" s="52"/>
      <c r="L23" s="52"/>
      <c r="M23" s="52"/>
      <c r="N23" s="52"/>
      <c r="O23" s="52"/>
      <c r="P23" s="53"/>
    </row>
    <row r="24" spans="1:16" ht="17.25" customHeight="1">
      <c r="A24" s="60"/>
      <c r="B24" s="46"/>
      <c r="C24" s="52"/>
      <c r="D24" s="52"/>
      <c r="E24" s="46"/>
      <c r="F24" s="52"/>
      <c r="G24" s="52" t="s">
        <v>181</v>
      </c>
      <c r="H24" s="52"/>
      <c r="I24" s="52" t="s">
        <v>178</v>
      </c>
      <c r="J24" s="52"/>
      <c r="K24" s="52"/>
      <c r="L24" s="52"/>
      <c r="M24" s="52"/>
      <c r="N24" s="52"/>
      <c r="O24" s="52"/>
      <c r="P24" s="53"/>
    </row>
    <row r="25" spans="1:16" ht="17.25" customHeight="1">
      <c r="A25" s="60"/>
      <c r="B25" s="46"/>
      <c r="C25" s="52"/>
      <c r="D25" s="52"/>
      <c r="E25" s="46"/>
      <c r="F25" s="52"/>
      <c r="G25" s="52" t="s">
        <v>182</v>
      </c>
      <c r="H25" s="52"/>
      <c r="I25" s="52"/>
      <c r="J25" s="52"/>
      <c r="K25" s="52"/>
      <c r="L25" s="52"/>
      <c r="M25" s="52"/>
      <c r="N25" s="52"/>
      <c r="O25" s="52"/>
      <c r="P25" s="53"/>
    </row>
    <row r="26" spans="1:16" ht="17.25" customHeight="1">
      <c r="A26" s="60"/>
      <c r="B26" s="46"/>
      <c r="C26" s="52"/>
      <c r="D26" s="52"/>
      <c r="E26" s="46"/>
      <c r="F26" s="52"/>
      <c r="G26" s="52" t="s">
        <v>184</v>
      </c>
      <c r="H26" s="52"/>
      <c r="I26" s="52"/>
      <c r="J26" s="52"/>
      <c r="K26" s="52"/>
      <c r="L26" s="52"/>
      <c r="M26" s="52"/>
      <c r="N26" s="52"/>
      <c r="O26" s="52"/>
      <c r="P26" s="53"/>
    </row>
    <row r="27" spans="1:16" ht="17.25" customHeight="1">
      <c r="A27" s="60"/>
      <c r="B27" s="46"/>
      <c r="C27" s="52"/>
      <c r="D27" s="52"/>
      <c r="E27" s="46"/>
      <c r="F27" s="52"/>
      <c r="G27" s="52" t="s">
        <v>185</v>
      </c>
      <c r="H27" s="52"/>
      <c r="I27" s="52"/>
      <c r="J27" s="52"/>
      <c r="K27" s="52"/>
      <c r="L27" s="52"/>
      <c r="M27" s="52"/>
      <c r="N27" s="52"/>
      <c r="O27" s="52"/>
      <c r="P27" s="53"/>
    </row>
    <row r="28" spans="1:16" ht="17.25" customHeight="1">
      <c r="A28" s="60"/>
      <c r="B28" s="46"/>
      <c r="C28" s="52"/>
      <c r="D28" s="52"/>
      <c r="E28" s="46"/>
      <c r="F28" s="52"/>
      <c r="G28" s="56" t="s">
        <v>204</v>
      </c>
      <c r="H28" s="52"/>
      <c r="I28" s="52"/>
      <c r="J28" s="52"/>
      <c r="K28" s="52"/>
      <c r="L28" s="52"/>
      <c r="M28" s="52"/>
      <c r="N28" s="52"/>
      <c r="O28" s="52"/>
      <c r="P28" s="53"/>
    </row>
    <row r="29" spans="1:16" ht="17.25" customHeight="1">
      <c r="A29" s="60"/>
      <c r="B29" s="46"/>
      <c r="C29" s="52"/>
      <c r="D29" s="52"/>
      <c r="E29" s="46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</row>
    <row r="30" spans="1:16" ht="17.25" customHeight="1">
      <c r="A30" s="60"/>
      <c r="B30" s="46"/>
      <c r="C30" s="52"/>
      <c r="D30" s="52"/>
      <c r="E30" s="46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ht="17.25" customHeight="1">
      <c r="A31" s="60"/>
      <c r="B31" s="46"/>
      <c r="C31" s="52"/>
      <c r="D31" s="52"/>
      <c r="E31" s="46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16" ht="17.25" customHeight="1">
      <c r="A32" s="60"/>
      <c r="B32" s="46"/>
      <c r="C32" s="52"/>
      <c r="D32" s="52"/>
      <c r="E32" s="46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ht="17.25" customHeight="1">
      <c r="A33" s="60"/>
      <c r="B33" s="46"/>
      <c r="C33" s="52"/>
      <c r="D33" s="52"/>
      <c r="E33" s="46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17.25" customHeight="1">
      <c r="A34" s="60"/>
      <c r="B34" s="46"/>
      <c r="C34" s="52"/>
      <c r="D34" s="52"/>
      <c r="E34" s="5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ht="17.25" customHeight="1">
      <c r="A35" s="61"/>
      <c r="B35" s="95">
        <v>0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55"/>
    </row>
    <row r="36" spans="1:16" ht="21" customHeight="1">
      <c r="B36" s="97" t="s">
        <v>143</v>
      </c>
    </row>
    <row r="37" spans="1:16" ht="21" customHeight="1">
      <c r="B37" s="51"/>
      <c r="C37" s="66" t="s">
        <v>47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6" ht="21" customHeight="1">
      <c r="B38" s="51" t="s">
        <v>100</v>
      </c>
      <c r="C38" s="67" t="s">
        <v>101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6" ht="21" customHeight="1">
      <c r="B39" s="51" t="s">
        <v>102</v>
      </c>
      <c r="C39" s="67" t="s">
        <v>103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6" ht="21" customHeight="1">
      <c r="B40" s="51" t="s">
        <v>104</v>
      </c>
      <c r="C40" s="67" t="s">
        <v>105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6" ht="21" customHeight="1">
      <c r="B41" s="51" t="s">
        <v>106</v>
      </c>
      <c r="C41" s="67" t="s">
        <v>107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6" ht="17.25" customHeight="1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6" ht="17.25" customHeight="1">
      <c r="C43" s="71" t="s">
        <v>115</v>
      </c>
      <c r="H43" s="51"/>
      <c r="I43" s="51"/>
      <c r="J43" s="51"/>
    </row>
    <row r="44" spans="1:16" ht="17.25" customHeight="1">
      <c r="C44" s="71" t="s">
        <v>116</v>
      </c>
      <c r="H44" s="51"/>
      <c r="I44" s="51"/>
      <c r="J44" s="51"/>
    </row>
    <row r="45" spans="1:16" ht="17.25" customHeight="1">
      <c r="C45" s="65" t="s">
        <v>112</v>
      </c>
      <c r="E45" s="51"/>
      <c r="H45" s="51"/>
      <c r="I45" s="51"/>
      <c r="J45" s="51"/>
    </row>
    <row r="46" spans="1:16" ht="17.25" customHeight="1"/>
    <row r="47" spans="1:16" ht="17.25" customHeight="1"/>
    <row r="48" spans="1:16" ht="17.25" customHeight="1"/>
    <row r="49" spans="2:8" ht="17.25" customHeight="1">
      <c r="B49" t="s">
        <v>146</v>
      </c>
      <c r="C49" s="71" t="s">
        <v>153</v>
      </c>
    </row>
    <row r="50" spans="2:8" ht="17.25" customHeight="1">
      <c r="C50" s="98" t="s">
        <v>147</v>
      </c>
      <c r="D50" s="99"/>
      <c r="E50" s="100" t="s">
        <v>148</v>
      </c>
    </row>
    <row r="51" spans="2:8" ht="17.25" customHeight="1">
      <c r="C51" s="101" t="s">
        <v>149</v>
      </c>
      <c r="D51" s="102"/>
      <c r="E51" s="103" t="e">
        <f>수식계산</f>
        <v>#NAME?</v>
      </c>
    </row>
    <row r="52" spans="2:8" ht="17.25" customHeight="1">
      <c r="C52" s="101" t="s">
        <v>150</v>
      </c>
      <c r="D52" s="102"/>
      <c r="E52" s="103" t="e">
        <f>수식계산</f>
        <v>#NAME?</v>
      </c>
    </row>
    <row r="53" spans="2:8" ht="17.25" customHeight="1">
      <c r="C53" s="101" t="s">
        <v>151</v>
      </c>
      <c r="D53" s="102"/>
      <c r="E53" s="103" t="e">
        <f>수식계산</f>
        <v>#NAME?</v>
      </c>
    </row>
    <row r="54" spans="2:8" ht="17.25" customHeight="1">
      <c r="C54" s="101" t="s">
        <v>152</v>
      </c>
      <c r="D54" s="102"/>
      <c r="E54" s="103" t="e">
        <f>수식계산</f>
        <v>#NAME?</v>
      </c>
    </row>
    <row r="55" spans="2:8" ht="17.25" customHeight="1"/>
    <row r="56" spans="2:8" ht="17.25" customHeight="1">
      <c r="B56" t="s">
        <v>159</v>
      </c>
      <c r="F56" s="71" t="s">
        <v>160</v>
      </c>
    </row>
    <row r="57" spans="2:8" ht="17.25" customHeight="1">
      <c r="C57" s="98" t="s">
        <v>154</v>
      </c>
      <c r="D57" s="98" t="s">
        <v>155</v>
      </c>
      <c r="E57" s="98" t="s">
        <v>156</v>
      </c>
      <c r="F57" s="98" t="s">
        <v>157</v>
      </c>
      <c r="G57" s="99"/>
      <c r="H57" s="100" t="s">
        <v>158</v>
      </c>
    </row>
    <row r="58" spans="2:8" ht="17.25" customHeight="1">
      <c r="C58" s="104">
        <v>37926</v>
      </c>
      <c r="D58" s="105">
        <v>300</v>
      </c>
      <c r="E58" s="105">
        <v>250</v>
      </c>
      <c r="F58" s="105">
        <f t="shared" ref="F58:F70" si="1">D58-E58</f>
        <v>50</v>
      </c>
      <c r="G58" s="102"/>
      <c r="H58" s="106" t="e">
        <f t="shared" ref="H58:H70" si="2">수식텍스트로</f>
        <v>#NAME?</v>
      </c>
    </row>
    <row r="59" spans="2:8" ht="17.25" customHeight="1">
      <c r="C59" s="104">
        <v>37927</v>
      </c>
      <c r="D59" s="105">
        <v>400</v>
      </c>
      <c r="E59" s="105">
        <v>340</v>
      </c>
      <c r="F59" s="105">
        <f t="shared" si="1"/>
        <v>60</v>
      </c>
      <c r="G59" s="102"/>
      <c r="H59" s="106" t="e">
        <f t="shared" si="2"/>
        <v>#NAME?</v>
      </c>
    </row>
    <row r="60" spans="2:8" ht="17.25" customHeight="1">
      <c r="C60" s="104">
        <v>37928</v>
      </c>
      <c r="D60" s="105">
        <v>500</v>
      </c>
      <c r="E60" s="105">
        <v>430</v>
      </c>
      <c r="F60" s="105">
        <f t="shared" si="1"/>
        <v>70</v>
      </c>
      <c r="G60" s="102"/>
      <c r="H60" s="106" t="e">
        <f t="shared" si="2"/>
        <v>#NAME?</v>
      </c>
    </row>
    <row r="61" spans="2:8" ht="17.25" customHeight="1">
      <c r="C61" s="104">
        <v>37929</v>
      </c>
      <c r="D61" s="105">
        <v>600</v>
      </c>
      <c r="E61" s="105">
        <v>520</v>
      </c>
      <c r="F61" s="105">
        <f t="shared" si="1"/>
        <v>80</v>
      </c>
      <c r="G61" s="102"/>
      <c r="H61" s="106" t="e">
        <f t="shared" si="2"/>
        <v>#NAME?</v>
      </c>
    </row>
    <row r="62" spans="2:8">
      <c r="C62" s="104">
        <v>37930</v>
      </c>
      <c r="D62" s="105">
        <v>700</v>
      </c>
      <c r="E62" s="105">
        <v>610</v>
      </c>
      <c r="F62" s="105">
        <f t="shared" si="1"/>
        <v>90</v>
      </c>
      <c r="G62" s="102"/>
      <c r="H62" s="106" t="e">
        <f t="shared" si="2"/>
        <v>#NAME?</v>
      </c>
    </row>
    <row r="63" spans="2:8">
      <c r="C63" s="104">
        <v>37931</v>
      </c>
      <c r="D63" s="105">
        <v>800</v>
      </c>
      <c r="E63" s="105">
        <v>700</v>
      </c>
      <c r="F63" s="105">
        <f t="shared" si="1"/>
        <v>100</v>
      </c>
      <c r="G63" s="102"/>
      <c r="H63" s="106" t="e">
        <f t="shared" si="2"/>
        <v>#NAME?</v>
      </c>
    </row>
    <row r="64" spans="2:8">
      <c r="C64" s="104">
        <v>37932</v>
      </c>
      <c r="D64" s="105">
        <v>900</v>
      </c>
      <c r="E64" s="105">
        <v>790</v>
      </c>
      <c r="F64" s="105">
        <f t="shared" si="1"/>
        <v>110</v>
      </c>
      <c r="G64" s="102"/>
      <c r="H64" s="106" t="e">
        <f t="shared" si="2"/>
        <v>#NAME?</v>
      </c>
    </row>
    <row r="65" spans="3:8">
      <c r="C65" s="104">
        <v>37933</v>
      </c>
      <c r="D65" s="105">
        <v>1000</v>
      </c>
      <c r="E65" s="105">
        <v>880</v>
      </c>
      <c r="F65" s="105">
        <f t="shared" si="1"/>
        <v>120</v>
      </c>
      <c r="G65" s="102"/>
      <c r="H65" s="106" t="e">
        <f t="shared" si="2"/>
        <v>#NAME?</v>
      </c>
    </row>
    <row r="66" spans="3:8">
      <c r="C66" s="104">
        <v>37934</v>
      </c>
      <c r="D66" s="105">
        <v>1100</v>
      </c>
      <c r="E66" s="105">
        <v>970</v>
      </c>
      <c r="F66" s="105">
        <f t="shared" si="1"/>
        <v>130</v>
      </c>
      <c r="G66" s="102"/>
      <c r="H66" s="106" t="e">
        <f t="shared" si="2"/>
        <v>#NAME?</v>
      </c>
    </row>
    <row r="67" spans="3:8">
      <c r="C67" s="104">
        <v>37935</v>
      </c>
      <c r="D67" s="105">
        <v>1200</v>
      </c>
      <c r="E67" s="105">
        <v>1060</v>
      </c>
      <c r="F67" s="105">
        <f t="shared" si="1"/>
        <v>140</v>
      </c>
      <c r="G67" s="102"/>
      <c r="H67" s="106" t="e">
        <f t="shared" si="2"/>
        <v>#NAME?</v>
      </c>
    </row>
    <row r="68" spans="3:8">
      <c r="C68" s="104">
        <v>37936</v>
      </c>
      <c r="D68" s="105">
        <v>1300</v>
      </c>
      <c r="E68" s="105">
        <v>1150</v>
      </c>
      <c r="F68" s="105">
        <f t="shared" si="1"/>
        <v>150</v>
      </c>
      <c r="G68" s="102"/>
      <c r="H68" s="106" t="e">
        <f t="shared" si="2"/>
        <v>#NAME?</v>
      </c>
    </row>
    <row r="69" spans="3:8">
      <c r="C69" s="104">
        <v>37937</v>
      </c>
      <c r="D69" s="105">
        <v>1400</v>
      </c>
      <c r="E69" s="105">
        <v>1240</v>
      </c>
      <c r="F69" s="105">
        <f t="shared" si="1"/>
        <v>160</v>
      </c>
      <c r="G69" s="102"/>
      <c r="H69" s="106" t="e">
        <f t="shared" si="2"/>
        <v>#NAME?</v>
      </c>
    </row>
    <row r="70" spans="3:8">
      <c r="C70" s="104">
        <v>37938</v>
      </c>
      <c r="D70" s="105">
        <v>1500</v>
      </c>
      <c r="E70" s="105">
        <v>1330</v>
      </c>
      <c r="F70" s="105">
        <f t="shared" si="1"/>
        <v>170</v>
      </c>
      <c r="G70" s="102"/>
      <c r="H70" s="106" t="e">
        <f t="shared" si="2"/>
        <v>#NAME?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workbookViewId="0">
      <selection activeCell="G46" sqref="G46"/>
    </sheetView>
  </sheetViews>
  <sheetFormatPr defaultRowHeight="13.5"/>
  <sheetData>
    <row r="1" ht="30.75" customHeight="1"/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Z54"/>
  <sheetViews>
    <sheetView view="pageBreakPreview" workbookViewId="0">
      <selection activeCell="D3" sqref="D3:Z3"/>
    </sheetView>
  </sheetViews>
  <sheetFormatPr defaultRowHeight="12"/>
  <cols>
    <col min="1" max="4" width="3.88671875" style="127" customWidth="1"/>
    <col min="5" max="5" width="2.44140625" style="127" customWidth="1"/>
    <col min="6" max="8" width="3.88671875" style="127" customWidth="1"/>
    <col min="9" max="12" width="2.5546875" style="127" customWidth="1"/>
    <col min="13" max="13" width="3.6640625" style="127" customWidth="1"/>
    <col min="14" max="14" width="2.5546875" style="127" customWidth="1"/>
    <col min="15" max="15" width="3.44140625" style="127" customWidth="1"/>
    <col min="16" max="16" width="2.88671875" style="127" customWidth="1"/>
    <col min="17" max="26" width="2.5546875" style="127" customWidth="1"/>
    <col min="27" max="16384" width="8.88671875" style="127"/>
  </cols>
  <sheetData>
    <row r="1" spans="1:26" s="125" customFormat="1" ht="63.75" customHeight="1">
      <c r="A1" s="360" t="s">
        <v>229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</row>
    <row r="2" spans="1:26" ht="24.75" customHeight="1" thickBot="1">
      <c r="A2" s="361" t="s">
        <v>230</v>
      </c>
      <c r="B2" s="361"/>
      <c r="C2" s="361"/>
      <c r="D2" s="361"/>
      <c r="E2" s="361"/>
      <c r="F2" s="361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24" customHeight="1">
      <c r="A3" s="362" t="s">
        <v>231</v>
      </c>
      <c r="B3" s="363"/>
      <c r="C3" s="363"/>
      <c r="D3" s="364" t="str">
        <f>CONCATENATE(입력!B4," ",입력!B5)</f>
        <v>성현교회 부속어린이집 인테리어공사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6"/>
    </row>
    <row r="4" spans="1:26" ht="24" customHeight="1">
      <c r="A4" s="367" t="s">
        <v>232</v>
      </c>
      <c r="B4" s="368"/>
      <c r="C4" s="368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8" t="s">
        <v>233</v>
      </c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70"/>
    </row>
    <row r="5" spans="1:26" ht="24" customHeight="1">
      <c r="A5" s="367" t="s">
        <v>234</v>
      </c>
      <c r="B5" s="368"/>
      <c r="C5" s="368"/>
      <c r="D5" s="128"/>
      <c r="E5" s="129" t="s">
        <v>235</v>
      </c>
      <c r="F5" s="372"/>
      <c r="G5" s="373"/>
      <c r="H5" s="373"/>
      <c r="I5" s="373"/>
      <c r="J5" s="373"/>
      <c r="K5" s="373"/>
      <c r="L5" s="130" t="s">
        <v>236</v>
      </c>
      <c r="M5" s="131"/>
      <c r="N5" s="374" t="s">
        <v>237</v>
      </c>
      <c r="O5" s="374"/>
      <c r="P5" s="374"/>
      <c r="Q5" s="374"/>
      <c r="R5" s="375"/>
      <c r="S5" s="375"/>
      <c r="T5" s="375"/>
      <c r="U5" s="375"/>
      <c r="V5" s="375"/>
      <c r="W5" s="375"/>
      <c r="X5" s="375"/>
      <c r="Y5" s="375"/>
      <c r="Z5" s="376"/>
    </row>
    <row r="6" spans="1:26" ht="27.75" customHeight="1">
      <c r="A6" s="367" t="s">
        <v>238</v>
      </c>
      <c r="B6" s="368"/>
      <c r="C6" s="368"/>
      <c r="D6" s="128"/>
      <c r="E6" s="129" t="s">
        <v>235</v>
      </c>
      <c r="F6" s="372"/>
      <c r="G6" s="373"/>
      <c r="H6" s="373"/>
      <c r="I6" s="373"/>
      <c r="J6" s="373"/>
      <c r="K6" s="373"/>
      <c r="L6" s="130" t="s">
        <v>236</v>
      </c>
      <c r="M6" s="131"/>
      <c r="N6" s="368" t="s">
        <v>239</v>
      </c>
      <c r="O6" s="368"/>
      <c r="P6" s="368"/>
      <c r="Q6" s="368"/>
      <c r="R6" s="375"/>
      <c r="S6" s="375"/>
      <c r="T6" s="375"/>
      <c r="U6" s="375"/>
      <c r="V6" s="375"/>
      <c r="W6" s="375"/>
      <c r="X6" s="375"/>
      <c r="Y6" s="375"/>
      <c r="Z6" s="376"/>
    </row>
    <row r="7" spans="1:26" ht="18.75" customHeight="1">
      <c r="A7" s="377" t="s">
        <v>240</v>
      </c>
      <c r="B7" s="378"/>
      <c r="C7" s="379"/>
      <c r="D7" s="383"/>
      <c r="E7" s="384"/>
      <c r="F7" s="384"/>
      <c r="G7" s="384"/>
      <c r="H7" s="384"/>
      <c r="I7" s="384"/>
      <c r="J7" s="384"/>
      <c r="K7" s="384"/>
      <c r="L7" s="384"/>
      <c r="M7" s="385"/>
      <c r="N7" s="389" t="s">
        <v>241</v>
      </c>
      <c r="O7" s="389"/>
      <c r="P7" s="389"/>
      <c r="Q7" s="389"/>
      <c r="R7" s="391"/>
      <c r="S7" s="392"/>
      <c r="T7" s="392"/>
      <c r="U7" s="392"/>
      <c r="V7" s="392"/>
      <c r="W7" s="392"/>
      <c r="X7" s="392"/>
      <c r="Y7" s="392"/>
      <c r="Z7" s="393"/>
    </row>
    <row r="8" spans="1:26" ht="9" customHeight="1" thickBot="1">
      <c r="A8" s="380"/>
      <c r="B8" s="381"/>
      <c r="C8" s="382"/>
      <c r="D8" s="386"/>
      <c r="E8" s="387"/>
      <c r="F8" s="387"/>
      <c r="G8" s="387"/>
      <c r="H8" s="387"/>
      <c r="I8" s="387"/>
      <c r="J8" s="387"/>
      <c r="K8" s="387"/>
      <c r="L8" s="387"/>
      <c r="M8" s="388"/>
      <c r="N8" s="390"/>
      <c r="O8" s="390"/>
      <c r="P8" s="390"/>
      <c r="Q8" s="390"/>
      <c r="R8" s="394"/>
      <c r="S8" s="395"/>
      <c r="T8" s="395"/>
      <c r="U8" s="395"/>
      <c r="V8" s="395"/>
      <c r="W8" s="395"/>
      <c r="X8" s="395"/>
      <c r="Y8" s="395"/>
      <c r="Z8" s="396"/>
    </row>
    <row r="9" spans="1:26" ht="24" customHeight="1">
      <c r="A9" s="132"/>
      <c r="B9" s="133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135"/>
      <c r="P9" s="135"/>
      <c r="Q9" s="135"/>
      <c r="R9" s="133"/>
      <c r="S9" s="133"/>
      <c r="T9" s="133"/>
      <c r="U9" s="133"/>
      <c r="V9" s="133"/>
      <c r="W9" s="133"/>
      <c r="X9" s="133"/>
      <c r="Y9" s="133"/>
      <c r="Z9" s="136"/>
    </row>
    <row r="10" spans="1:26" s="126" customFormat="1" ht="24" customHeight="1">
      <c r="A10" s="137" t="s">
        <v>242</v>
      </c>
      <c r="B10" s="397" t="s">
        <v>243</v>
      </c>
      <c r="C10" s="397"/>
      <c r="D10" s="397"/>
      <c r="E10" s="397"/>
      <c r="F10" s="397"/>
      <c r="G10" s="397"/>
      <c r="H10" s="397"/>
      <c r="I10" s="39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24" customHeight="1">
      <c r="A11" s="371" t="s">
        <v>244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</row>
    <row r="12" spans="1:26" ht="24" customHeight="1">
      <c r="A12" s="140" t="s">
        <v>245</v>
      </c>
      <c r="B12" s="408" t="s">
        <v>246</v>
      </c>
      <c r="C12" s="409"/>
      <c r="D12" s="409"/>
      <c r="E12" s="410"/>
      <c r="F12" s="408" t="s">
        <v>247</v>
      </c>
      <c r="G12" s="409"/>
      <c r="H12" s="409"/>
      <c r="I12" s="409"/>
      <c r="J12" s="409"/>
      <c r="K12" s="408" t="s">
        <v>59</v>
      </c>
      <c r="L12" s="409"/>
      <c r="M12" s="410"/>
      <c r="N12" s="408" t="s">
        <v>248</v>
      </c>
      <c r="O12" s="409"/>
      <c r="P12" s="410"/>
      <c r="Q12" s="408" t="s">
        <v>249</v>
      </c>
      <c r="R12" s="409"/>
      <c r="S12" s="409"/>
      <c r="T12" s="409"/>
      <c r="U12" s="409"/>
      <c r="V12" s="409"/>
      <c r="W12" s="409"/>
      <c r="X12" s="409"/>
      <c r="Y12" s="409"/>
      <c r="Z12" s="410"/>
    </row>
    <row r="13" spans="1:26" ht="24" customHeight="1">
      <c r="A13" s="143">
        <v>1</v>
      </c>
      <c r="B13" s="398" t="s">
        <v>271</v>
      </c>
      <c r="C13" s="399"/>
      <c r="D13" s="399"/>
      <c r="E13" s="400"/>
      <c r="F13" s="401" t="s">
        <v>272</v>
      </c>
      <c r="G13" s="399"/>
      <c r="H13" s="399"/>
      <c r="I13" s="399"/>
      <c r="J13" s="400"/>
      <c r="K13" s="402">
        <f>13.6*9</f>
        <v>122.39999999999999</v>
      </c>
      <c r="L13" s="403"/>
      <c r="M13" s="404"/>
      <c r="N13" s="402">
        <f>K13*0.3025</f>
        <v>37.025999999999996</v>
      </c>
      <c r="O13" s="403"/>
      <c r="P13" s="404"/>
      <c r="Q13" s="405"/>
      <c r="R13" s="406"/>
      <c r="S13" s="406"/>
      <c r="T13" s="406"/>
      <c r="U13" s="406"/>
      <c r="V13" s="406"/>
      <c r="W13" s="406"/>
      <c r="X13" s="406"/>
      <c r="Y13" s="406"/>
      <c r="Z13" s="407"/>
    </row>
    <row r="14" spans="1:26" ht="24" customHeight="1">
      <c r="A14" s="144"/>
      <c r="B14" s="411"/>
      <c r="C14" s="412"/>
      <c r="D14" s="412"/>
      <c r="E14" s="413"/>
      <c r="F14" s="414"/>
      <c r="G14" s="412"/>
      <c r="H14" s="412"/>
      <c r="I14" s="412"/>
      <c r="J14" s="413"/>
      <c r="K14" s="415"/>
      <c r="L14" s="416"/>
      <c r="M14" s="417"/>
      <c r="N14" s="415">
        <f>K14*0.3025</f>
        <v>0</v>
      </c>
      <c r="O14" s="416"/>
      <c r="P14" s="417"/>
      <c r="Q14" s="418"/>
      <c r="R14" s="419"/>
      <c r="S14" s="419"/>
      <c r="T14" s="419"/>
      <c r="U14" s="419"/>
      <c r="V14" s="419"/>
      <c r="W14" s="419"/>
      <c r="X14" s="419"/>
      <c r="Y14" s="419"/>
      <c r="Z14" s="420"/>
    </row>
    <row r="15" spans="1:26" ht="24" customHeight="1">
      <c r="A15" s="144"/>
      <c r="B15" s="411"/>
      <c r="C15" s="412"/>
      <c r="D15" s="412"/>
      <c r="E15" s="413"/>
      <c r="F15" s="414"/>
      <c r="G15" s="412"/>
      <c r="H15" s="412"/>
      <c r="I15" s="412"/>
      <c r="J15" s="413"/>
      <c r="K15" s="415"/>
      <c r="L15" s="416"/>
      <c r="M15" s="417"/>
      <c r="N15" s="415">
        <f>K15*0.3025</f>
        <v>0</v>
      </c>
      <c r="O15" s="416"/>
      <c r="P15" s="417"/>
      <c r="Q15" s="418"/>
      <c r="R15" s="419"/>
      <c r="S15" s="419"/>
      <c r="T15" s="419"/>
      <c r="U15" s="419"/>
      <c r="V15" s="419"/>
      <c r="W15" s="419"/>
      <c r="X15" s="419"/>
      <c r="Y15" s="419"/>
      <c r="Z15" s="420"/>
    </row>
    <row r="16" spans="1:26" ht="24" customHeight="1">
      <c r="A16" s="144"/>
      <c r="B16" s="411"/>
      <c r="C16" s="412"/>
      <c r="D16" s="412"/>
      <c r="E16" s="413"/>
      <c r="F16" s="414"/>
      <c r="G16" s="412"/>
      <c r="H16" s="412"/>
      <c r="I16" s="412"/>
      <c r="J16" s="413"/>
      <c r="K16" s="415"/>
      <c r="L16" s="416"/>
      <c r="M16" s="417"/>
      <c r="N16" s="415">
        <f>K16*0.3025</f>
        <v>0</v>
      </c>
      <c r="O16" s="416"/>
      <c r="P16" s="417"/>
      <c r="Q16" s="418"/>
      <c r="R16" s="419"/>
      <c r="S16" s="419"/>
      <c r="T16" s="419"/>
      <c r="U16" s="419"/>
      <c r="V16" s="419"/>
      <c r="W16" s="419"/>
      <c r="X16" s="419"/>
      <c r="Y16" s="419"/>
      <c r="Z16" s="420"/>
    </row>
    <row r="17" spans="1:26" ht="24" customHeight="1">
      <c r="A17" s="144"/>
      <c r="B17" s="414"/>
      <c r="C17" s="412"/>
      <c r="D17" s="412"/>
      <c r="E17" s="413"/>
      <c r="F17" s="414"/>
      <c r="G17" s="412"/>
      <c r="H17" s="412"/>
      <c r="I17" s="412"/>
      <c r="J17" s="413"/>
      <c r="K17" s="415"/>
      <c r="L17" s="416"/>
      <c r="M17" s="417"/>
      <c r="N17" s="415"/>
      <c r="O17" s="416"/>
      <c r="P17" s="417"/>
      <c r="Q17" s="418"/>
      <c r="R17" s="419"/>
      <c r="S17" s="419"/>
      <c r="T17" s="419"/>
      <c r="U17" s="419"/>
      <c r="V17" s="419"/>
      <c r="W17" s="419"/>
      <c r="X17" s="419"/>
      <c r="Y17" s="419"/>
      <c r="Z17" s="420"/>
    </row>
    <row r="18" spans="1:26" ht="24" customHeight="1">
      <c r="A18" s="144"/>
      <c r="B18" s="414"/>
      <c r="C18" s="412"/>
      <c r="D18" s="412"/>
      <c r="E18" s="413"/>
      <c r="F18" s="414"/>
      <c r="G18" s="412"/>
      <c r="H18" s="412"/>
      <c r="I18" s="412"/>
      <c r="J18" s="413"/>
      <c r="K18" s="415"/>
      <c r="L18" s="416"/>
      <c r="M18" s="417"/>
      <c r="N18" s="415"/>
      <c r="O18" s="416"/>
      <c r="P18" s="417"/>
      <c r="Q18" s="418"/>
      <c r="R18" s="419"/>
      <c r="S18" s="419"/>
      <c r="T18" s="419"/>
      <c r="U18" s="419"/>
      <c r="V18" s="419"/>
      <c r="W18" s="419"/>
      <c r="X18" s="419"/>
      <c r="Y18" s="419"/>
      <c r="Z18" s="420"/>
    </row>
    <row r="19" spans="1:26" ht="24" customHeight="1">
      <c r="A19" s="144"/>
      <c r="B19" s="414"/>
      <c r="C19" s="412"/>
      <c r="D19" s="412"/>
      <c r="E19" s="413"/>
      <c r="F19" s="414"/>
      <c r="G19" s="412"/>
      <c r="H19" s="412"/>
      <c r="I19" s="412"/>
      <c r="J19" s="413"/>
      <c r="K19" s="415"/>
      <c r="L19" s="416"/>
      <c r="M19" s="417"/>
      <c r="N19" s="415"/>
      <c r="O19" s="416"/>
      <c r="P19" s="417"/>
      <c r="Q19" s="418"/>
      <c r="R19" s="419"/>
      <c r="S19" s="419"/>
      <c r="T19" s="419"/>
      <c r="U19" s="419"/>
      <c r="V19" s="419"/>
      <c r="W19" s="419"/>
      <c r="X19" s="419"/>
      <c r="Y19" s="419"/>
      <c r="Z19" s="420"/>
    </row>
    <row r="20" spans="1:26" ht="24" customHeight="1">
      <c r="A20" s="144"/>
      <c r="B20" s="414"/>
      <c r="C20" s="412"/>
      <c r="D20" s="412"/>
      <c r="E20" s="413"/>
      <c r="F20" s="414"/>
      <c r="G20" s="412"/>
      <c r="H20" s="412"/>
      <c r="I20" s="412"/>
      <c r="J20" s="413"/>
      <c r="K20" s="415"/>
      <c r="L20" s="416"/>
      <c r="M20" s="417"/>
      <c r="N20" s="415"/>
      <c r="O20" s="416"/>
      <c r="P20" s="417"/>
      <c r="Q20" s="418"/>
      <c r="R20" s="419"/>
      <c r="S20" s="419"/>
      <c r="T20" s="419"/>
      <c r="U20" s="419"/>
      <c r="V20" s="419"/>
      <c r="W20" s="419"/>
      <c r="X20" s="419"/>
      <c r="Y20" s="419"/>
      <c r="Z20" s="420"/>
    </row>
    <row r="21" spans="1:26" ht="24" customHeight="1">
      <c r="A21" s="141"/>
      <c r="B21" s="430" t="s">
        <v>250</v>
      </c>
      <c r="C21" s="431"/>
      <c r="D21" s="431"/>
      <c r="E21" s="432"/>
      <c r="F21" s="430"/>
      <c r="G21" s="431"/>
      <c r="H21" s="431"/>
      <c r="I21" s="431"/>
      <c r="J21" s="432"/>
      <c r="K21" s="423">
        <f>SUM(K13:K20)</f>
        <v>122.39999999999999</v>
      </c>
      <c r="L21" s="424"/>
      <c r="M21" s="425"/>
      <c r="N21" s="423">
        <f>SUM(N13:N20)</f>
        <v>37.025999999999996</v>
      </c>
      <c r="O21" s="424"/>
      <c r="P21" s="425"/>
      <c r="Q21" s="426">
        <f>F5/N21</f>
        <v>0</v>
      </c>
      <c r="R21" s="427"/>
      <c r="S21" s="427"/>
      <c r="T21" s="427"/>
      <c r="U21" s="427"/>
      <c r="V21" s="427"/>
      <c r="W21" s="427"/>
      <c r="X21" s="427"/>
      <c r="Y21" s="427"/>
      <c r="Z21" s="428"/>
    </row>
    <row r="22" spans="1:26" ht="24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24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s="142" customFormat="1" ht="24" customHeight="1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</row>
    <row r="25" spans="1:26" s="142" customFormat="1" ht="24" customHeight="1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s="142" customFormat="1" ht="24" customHeight="1">
      <c r="A26" s="422">
        <f>입력!B6</f>
        <v>41734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</row>
    <row r="27" spans="1:26" s="142" customFormat="1" ht="24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s="142" customFormat="1" ht="24" customHeight="1">
      <c r="A28" s="421" t="s">
        <v>251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</row>
    <row r="29" spans="1:26" s="142" customFormat="1" ht="24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s="142" customFormat="1" ht="24" customHeight="1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</row>
    <row r="31" spans="1:26" s="142" customFormat="1" ht="24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4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24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24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24" customHeight="1"/>
    <row r="36" spans="1:26" ht="13.5" customHeight="1"/>
    <row r="37" spans="1:26" ht="13.5" customHeight="1"/>
    <row r="38" spans="1:26" ht="13.5" customHeight="1"/>
    <row r="39" spans="1:26" ht="13.5" customHeight="1"/>
    <row r="40" spans="1:26" ht="13.5" customHeight="1"/>
    <row r="41" spans="1:26" ht="13.5" customHeight="1"/>
    <row r="42" spans="1:26" ht="13.5" customHeight="1"/>
    <row r="43" spans="1:26" ht="13.5" customHeight="1"/>
    <row r="44" spans="1:26" ht="13.5" customHeight="1"/>
    <row r="45" spans="1:26" ht="13.5" customHeight="1"/>
    <row r="46" spans="1:26" ht="13.5" customHeight="1"/>
    <row r="47" spans="1:26" ht="13.5" customHeight="1"/>
    <row r="48" spans="1:2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</sheetData>
  <mergeCells count="76">
    <mergeCell ref="A30:Z30"/>
    <mergeCell ref="B20:E20"/>
    <mergeCell ref="F20:J20"/>
    <mergeCell ref="K20:M20"/>
    <mergeCell ref="N20:P20"/>
    <mergeCell ref="Q20:Z20"/>
    <mergeCell ref="B21:E21"/>
    <mergeCell ref="F21:J21"/>
    <mergeCell ref="K21:M21"/>
    <mergeCell ref="A24:Z24"/>
    <mergeCell ref="A26:Z26"/>
    <mergeCell ref="N21:P21"/>
    <mergeCell ref="Q21:Z21"/>
    <mergeCell ref="A28:Z28"/>
    <mergeCell ref="B18:E18"/>
    <mergeCell ref="F18:J18"/>
    <mergeCell ref="K18:M18"/>
    <mergeCell ref="N18:P18"/>
    <mergeCell ref="Q18:Z18"/>
    <mergeCell ref="B19:E19"/>
    <mergeCell ref="F19:J19"/>
    <mergeCell ref="K19:M19"/>
    <mergeCell ref="N19:P19"/>
    <mergeCell ref="Q19:Z19"/>
    <mergeCell ref="B16:E16"/>
    <mergeCell ref="F16:J16"/>
    <mergeCell ref="K16:M16"/>
    <mergeCell ref="N16:P16"/>
    <mergeCell ref="Q16:Z16"/>
    <mergeCell ref="B17:E17"/>
    <mergeCell ref="F17:J17"/>
    <mergeCell ref="K17:M17"/>
    <mergeCell ref="N17:P17"/>
    <mergeCell ref="Q17:Z17"/>
    <mergeCell ref="B14:E14"/>
    <mergeCell ref="F14:J14"/>
    <mergeCell ref="K14:M14"/>
    <mergeCell ref="N14:P14"/>
    <mergeCell ref="Q14:Z14"/>
    <mergeCell ref="B15:E15"/>
    <mergeCell ref="F15:J15"/>
    <mergeCell ref="K15:M15"/>
    <mergeCell ref="N15:P15"/>
    <mergeCell ref="Q15:Z15"/>
    <mergeCell ref="B12:E12"/>
    <mergeCell ref="F12:J12"/>
    <mergeCell ref="K12:M12"/>
    <mergeCell ref="N12:P12"/>
    <mergeCell ref="Q12:Z12"/>
    <mergeCell ref="B13:E13"/>
    <mergeCell ref="F13:J13"/>
    <mergeCell ref="K13:M13"/>
    <mergeCell ref="N13:P13"/>
    <mergeCell ref="Q13:Z13"/>
    <mergeCell ref="A11:Z11"/>
    <mergeCell ref="A5:C5"/>
    <mergeCell ref="F5:K5"/>
    <mergeCell ref="N5:Q5"/>
    <mergeCell ref="R5:Z5"/>
    <mergeCell ref="A6:C6"/>
    <mergeCell ref="F6:K6"/>
    <mergeCell ref="N6:Q6"/>
    <mergeCell ref="R6:Z6"/>
    <mergeCell ref="A7:C8"/>
    <mergeCell ref="D7:M8"/>
    <mergeCell ref="N7:Q8"/>
    <mergeCell ref="R7:Z8"/>
    <mergeCell ref="B10:I10"/>
    <mergeCell ref="A1:Z1"/>
    <mergeCell ref="A2:F2"/>
    <mergeCell ref="A3:C3"/>
    <mergeCell ref="D3:Z3"/>
    <mergeCell ref="A4:C4"/>
    <mergeCell ref="D4:M4"/>
    <mergeCell ref="N4:Q4"/>
    <mergeCell ref="R4:Z4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I120"/>
  <sheetViews>
    <sheetView view="pageBreakPreview" zoomScaleNormal="115" zoomScaleSheetLayoutView="100" workbookViewId="0">
      <selection sqref="A1:F1"/>
    </sheetView>
  </sheetViews>
  <sheetFormatPr defaultColWidth="8.6640625" defaultRowHeight="21" customHeight="1"/>
  <cols>
    <col min="1" max="1" width="7.6640625" style="6" customWidth="1"/>
    <col min="2" max="2" width="20.44140625" style="6" customWidth="1"/>
    <col min="3" max="3" width="22.109375" style="6" customWidth="1"/>
    <col min="4" max="4" width="25" style="6" customWidth="1"/>
    <col min="5" max="5" width="8.21875" style="6" customWidth="1"/>
    <col min="6" max="6" width="29.21875" style="6" customWidth="1"/>
    <col min="7" max="7" width="13.33203125" style="13" customWidth="1"/>
    <col min="8" max="8" width="8.6640625" style="6"/>
    <col min="9" max="9" width="10.77734375" style="6" bestFit="1" customWidth="1"/>
    <col min="10" max="16384" width="8.6640625" style="6"/>
  </cols>
  <sheetData>
    <row r="1" spans="1:8" ht="21.75" customHeight="1">
      <c r="A1" s="437" t="s">
        <v>256</v>
      </c>
      <c r="B1" s="438"/>
      <c r="C1" s="438"/>
      <c r="D1" s="438"/>
      <c r="E1" s="438"/>
      <c r="F1" s="439"/>
    </row>
    <row r="2" spans="1:8" s="8" customFormat="1" ht="4.5" customHeight="1">
      <c r="A2" s="9"/>
      <c r="B2" s="9"/>
      <c r="C2" s="9"/>
      <c r="G2" s="14"/>
    </row>
    <row r="3" spans="1:8" s="8" customFormat="1" ht="21" customHeight="1">
      <c r="A3" s="107" t="str">
        <f>"제  출  처  /  TO      :  "&amp;TEXT(입력!B4,)&amp;" 貴中"</f>
        <v>제  출  처  /  TO      :  성현교회 貴中</v>
      </c>
      <c r="B3" s="108"/>
      <c r="C3" s="108"/>
      <c r="D3" s="10"/>
      <c r="E3" s="10"/>
      <c r="F3" s="10"/>
      <c r="G3" s="14"/>
    </row>
    <row r="4" spans="1:8" s="8" customFormat="1" ht="21" customHeight="1">
      <c r="A4" s="107" t="str">
        <f>"공  사  명  /  PROJECT :  "&amp;TEXT(입력!B5,)</f>
        <v>공  사  명  /  PROJECT :  부속어린이집 인테리어공사</v>
      </c>
      <c r="B4" s="108"/>
      <c r="C4" s="108"/>
      <c r="D4" s="10"/>
      <c r="E4" s="10"/>
      <c r="F4" s="10"/>
      <c r="G4" s="14"/>
    </row>
    <row r="5" spans="1:8" s="8" customFormat="1" ht="21" customHeight="1">
      <c r="A5" s="107" t="str">
        <f>"날      짜  /  DATE    :  "&amp; TEXT(입력!B6,"YYYY년  MM월  DD일")</f>
        <v>날      짜  /  DATE    :  2014년  04월  05일</v>
      </c>
      <c r="B5" s="108"/>
      <c r="C5" s="108"/>
      <c r="D5" s="10"/>
      <c r="E5" s="10"/>
      <c r="F5" s="10"/>
      <c r="G5" s="14"/>
    </row>
    <row r="6" spans="1:8" s="8" customFormat="1" ht="21" customHeight="1">
      <c r="A6" s="107" t="str">
        <f>"금      액  /  AMOUNT  :  일금  "&amp;NUMBERSTRING(C30,1)&amp;" 원정"&amp;"( \"&amp;TEXT(C30,"#,##0")&amp;" )VAT별도"</f>
        <v>금      액  /  AMOUNT  :  일금  일억칠천일백칠십삼만이천 원정( \171,732,000 )VAT별도</v>
      </c>
      <c r="B6" s="108"/>
      <c r="C6" s="108"/>
      <c r="D6" s="10"/>
      <c r="E6" s="10"/>
      <c r="F6" s="10"/>
      <c r="G6" s="14"/>
    </row>
    <row r="7" spans="1:8" ht="14.25" customHeight="1">
      <c r="A7" s="153" t="s">
        <v>201</v>
      </c>
      <c r="B7" s="154"/>
      <c r="C7" s="154"/>
      <c r="D7" s="155"/>
      <c r="E7" s="155"/>
    </row>
    <row r="8" spans="1:8" ht="14.25" customHeight="1">
      <c r="A8" s="153" t="s">
        <v>211</v>
      </c>
      <c r="B8" s="154"/>
      <c r="C8" s="154"/>
    </row>
    <row r="9" spans="1:8" ht="3.6" customHeight="1">
      <c r="A9" s="7"/>
      <c r="B9" s="7"/>
      <c r="C9" s="7"/>
    </row>
    <row r="10" spans="1:8" ht="12" customHeight="1">
      <c r="A10" s="440" t="s">
        <v>0</v>
      </c>
      <c r="B10" s="442" t="s">
        <v>208</v>
      </c>
      <c r="C10" s="442" t="s">
        <v>212</v>
      </c>
      <c r="D10" s="444" t="s">
        <v>213</v>
      </c>
      <c r="E10" s="445"/>
      <c r="F10" s="448" t="s">
        <v>214</v>
      </c>
      <c r="G10" s="457"/>
      <c r="H10" s="458"/>
    </row>
    <row r="11" spans="1:8" ht="8.25" customHeight="1">
      <c r="A11" s="441"/>
      <c r="B11" s="443"/>
      <c r="C11" s="443"/>
      <c r="D11" s="446"/>
      <c r="E11" s="447"/>
      <c r="F11" s="449"/>
      <c r="G11" s="457"/>
      <c r="H11" s="458"/>
    </row>
    <row r="12" spans="1:8" s="11" customFormat="1" ht="17.25" customHeight="1">
      <c r="A12" s="459" t="s">
        <v>257</v>
      </c>
      <c r="B12" s="460"/>
      <c r="C12" s="156">
        <f>을지!I28</f>
        <v>97291570</v>
      </c>
      <c r="D12" s="157"/>
      <c r="E12" s="158"/>
      <c r="F12" s="159"/>
      <c r="G12" s="15"/>
    </row>
    <row r="13" spans="1:8" s="11" customFormat="1" ht="17.25" customHeight="1">
      <c r="A13" s="461"/>
      <c r="B13" s="462"/>
      <c r="C13" s="156"/>
      <c r="D13" s="160"/>
      <c r="E13" s="161"/>
      <c r="F13" s="187" t="s">
        <v>283</v>
      </c>
      <c r="G13" s="15"/>
    </row>
    <row r="14" spans="1:8" s="11" customFormat="1" ht="17.25" customHeight="1">
      <c r="A14" s="455" t="s">
        <v>258</v>
      </c>
      <c r="B14" s="456"/>
      <c r="C14" s="162">
        <f>을지!K28</f>
        <v>49852440</v>
      </c>
      <c r="D14" s="163"/>
      <c r="E14" s="164"/>
      <c r="F14" s="188"/>
      <c r="G14" s="15"/>
    </row>
    <row r="15" spans="1:8" s="11" customFormat="1" ht="17.25" customHeight="1">
      <c r="A15" s="435"/>
      <c r="B15" s="436"/>
      <c r="C15" s="162"/>
      <c r="D15" s="163"/>
      <c r="E15" s="165"/>
      <c r="F15" s="189"/>
      <c r="G15" s="15"/>
    </row>
    <row r="16" spans="1:8" s="11" customFormat="1" ht="17.25" customHeight="1">
      <c r="A16" s="433" t="s">
        <v>259</v>
      </c>
      <c r="B16" s="434"/>
      <c r="C16" s="162">
        <f>C14*E16</f>
        <v>1844540.2799999998</v>
      </c>
      <c r="D16" s="112" t="s">
        <v>228</v>
      </c>
      <c r="E16" s="113">
        <v>3.6999999999999998E-2</v>
      </c>
      <c r="F16" s="189"/>
      <c r="G16" s="15"/>
    </row>
    <row r="17" spans="1:9" s="11" customFormat="1" ht="17.25" customHeight="1">
      <c r="A17" s="435"/>
      <c r="B17" s="436"/>
      <c r="C17" s="162"/>
      <c r="D17" s="112"/>
      <c r="E17" s="113"/>
      <c r="F17" s="188"/>
      <c r="G17" s="15"/>
    </row>
    <row r="18" spans="1:9" s="11" customFormat="1" ht="17.25" customHeight="1">
      <c r="A18" s="433" t="s">
        <v>260</v>
      </c>
      <c r="B18" s="434"/>
      <c r="C18" s="162">
        <f>C14*E18</f>
        <v>343981.83600000001</v>
      </c>
      <c r="D18" s="112" t="s">
        <v>228</v>
      </c>
      <c r="E18" s="113">
        <v>6.8999999999999999E-3</v>
      </c>
      <c r="F18" s="190"/>
      <c r="G18" s="15"/>
    </row>
    <row r="19" spans="1:9" s="11" customFormat="1" ht="17.25" customHeight="1">
      <c r="A19" s="450"/>
      <c r="B19" s="451"/>
      <c r="C19" s="162"/>
      <c r="D19" s="163"/>
      <c r="E19" s="165"/>
      <c r="F19" s="189"/>
      <c r="G19" s="15"/>
    </row>
    <row r="20" spans="1:9" s="12" customFormat="1" ht="17.25" customHeight="1">
      <c r="A20" s="450" t="s">
        <v>261</v>
      </c>
      <c r="B20" s="451"/>
      <c r="C20" s="162">
        <f>SUM(C12:C18)</f>
        <v>149332532.116</v>
      </c>
      <c r="D20" s="163"/>
      <c r="E20" s="164"/>
      <c r="F20" s="188"/>
      <c r="G20" s="18"/>
      <c r="H20" s="19"/>
      <c r="I20" s="16"/>
    </row>
    <row r="21" spans="1:9" s="11" customFormat="1" ht="17.25" customHeight="1">
      <c r="A21" s="455"/>
      <c r="B21" s="456"/>
      <c r="C21" s="162"/>
      <c r="D21" s="163"/>
      <c r="E21" s="166"/>
      <c r="F21" s="189"/>
      <c r="G21" s="17"/>
      <c r="H21" s="20"/>
    </row>
    <row r="22" spans="1:9" s="11" customFormat="1" ht="17.25" customHeight="1">
      <c r="A22" s="433" t="s">
        <v>262</v>
      </c>
      <c r="B22" s="434"/>
      <c r="C22" s="162">
        <f>C20*E22</f>
        <v>7466626.6058</v>
      </c>
      <c r="D22" s="112" t="s">
        <v>264</v>
      </c>
      <c r="E22" s="113">
        <v>0.05</v>
      </c>
      <c r="F22" s="189"/>
      <c r="G22" s="17"/>
      <c r="H22" s="20"/>
    </row>
    <row r="23" spans="1:9" s="11" customFormat="1" ht="17.25" customHeight="1">
      <c r="A23" s="433"/>
      <c r="B23" s="434"/>
      <c r="C23" s="162"/>
      <c r="D23" s="163"/>
      <c r="E23" s="164"/>
      <c r="F23" s="189"/>
      <c r="G23" s="17"/>
      <c r="H23" s="20"/>
    </row>
    <row r="24" spans="1:9" s="11" customFormat="1" ht="17.25" customHeight="1">
      <c r="A24" s="433" t="s">
        <v>263</v>
      </c>
      <c r="B24" s="434"/>
      <c r="C24" s="162">
        <f>C20*E24</f>
        <v>14933253.2116</v>
      </c>
      <c r="D24" s="112" t="s">
        <v>264</v>
      </c>
      <c r="E24" s="114">
        <v>0.1</v>
      </c>
      <c r="F24" s="188"/>
      <c r="G24" s="17"/>
      <c r="H24" s="20"/>
    </row>
    <row r="25" spans="1:9" s="11" customFormat="1" ht="17.25" customHeight="1">
      <c r="A25" s="433"/>
      <c r="B25" s="434"/>
      <c r="C25" s="162"/>
      <c r="D25" s="112"/>
      <c r="E25" s="114"/>
      <c r="F25" s="189"/>
      <c r="G25" s="17"/>
      <c r="H25" s="20"/>
    </row>
    <row r="26" spans="1:9" s="11" customFormat="1" ht="17.25" customHeight="1">
      <c r="A26" s="433"/>
      <c r="B26" s="434"/>
      <c r="C26" s="162"/>
      <c r="D26" s="112"/>
      <c r="E26" s="114"/>
      <c r="F26" s="189"/>
      <c r="G26" s="17"/>
      <c r="H26" s="20"/>
    </row>
    <row r="27" spans="1:9" s="11" customFormat="1" ht="17.25" customHeight="1">
      <c r="A27" s="433"/>
      <c r="B27" s="434"/>
      <c r="C27" s="162"/>
      <c r="D27" s="112"/>
      <c r="E27" s="114"/>
      <c r="F27" s="188"/>
      <c r="G27" s="17"/>
      <c r="H27" s="20"/>
    </row>
    <row r="28" spans="1:9" s="12" customFormat="1" ht="17.25" customHeight="1">
      <c r="A28" s="450" t="s">
        <v>217</v>
      </c>
      <c r="B28" s="451"/>
      <c r="C28" s="169">
        <f>C20+C22+C24</f>
        <v>171732411.93340001</v>
      </c>
      <c r="D28" s="168"/>
      <c r="E28" s="167"/>
      <c r="F28" s="188"/>
      <c r="G28" s="69"/>
      <c r="H28" s="70"/>
      <c r="I28" s="70"/>
    </row>
    <row r="29" spans="1:9" s="12" customFormat="1" ht="17.25" customHeight="1">
      <c r="A29" s="450"/>
      <c r="B29" s="451"/>
      <c r="C29" s="169"/>
      <c r="D29" s="168"/>
      <c r="E29" s="167"/>
      <c r="F29" s="189"/>
      <c r="G29" s="69"/>
      <c r="H29" s="70"/>
      <c r="I29" s="70"/>
    </row>
    <row r="30" spans="1:9" s="12" customFormat="1" ht="17.25" customHeight="1">
      <c r="A30" s="452" t="s">
        <v>218</v>
      </c>
      <c r="B30" s="453"/>
      <c r="C30" s="170">
        <f>ROUNDDOWN((C28),-3)</f>
        <v>171732000</v>
      </c>
      <c r="D30" s="171" t="s">
        <v>266</v>
      </c>
      <c r="E30" s="172"/>
      <c r="F30" s="189"/>
      <c r="G30" s="69"/>
      <c r="H30" s="70"/>
      <c r="I30" s="70"/>
    </row>
    <row r="31" spans="1:9" ht="34.5" customHeight="1">
      <c r="A31" s="454" t="s">
        <v>327</v>
      </c>
      <c r="B31" s="454"/>
      <c r="C31" s="454"/>
      <c r="D31" s="454"/>
      <c r="E31" s="454"/>
      <c r="F31" s="454"/>
      <c r="G31" s="68"/>
      <c r="H31" s="69"/>
      <c r="I31" s="69"/>
    </row>
    <row r="32" spans="1:9" ht="21" customHeight="1">
      <c r="A32" s="463"/>
      <c r="B32" s="463"/>
      <c r="C32" s="463"/>
      <c r="D32" s="463"/>
      <c r="E32" s="463"/>
      <c r="F32" s="463"/>
      <c r="G32" s="69"/>
      <c r="H32" s="69"/>
      <c r="I32" s="69"/>
    </row>
    <row r="33" spans="1:9" ht="21" customHeight="1">
      <c r="A33" s="7"/>
      <c r="B33" s="7"/>
      <c r="G33" s="69"/>
      <c r="H33" s="69"/>
      <c r="I33" s="69"/>
    </row>
    <row r="34" spans="1:9" ht="21" customHeight="1">
      <c r="A34" s="7"/>
      <c r="B34" s="7"/>
      <c r="C34" s="7"/>
      <c r="G34" s="69"/>
      <c r="H34" s="69"/>
      <c r="I34" s="69"/>
    </row>
    <row r="35" spans="1:9" ht="21" customHeight="1">
      <c r="A35" s="7"/>
      <c r="B35" s="7"/>
      <c r="C35" s="7"/>
      <c r="G35" s="69"/>
      <c r="H35" s="69"/>
      <c r="I35" s="69"/>
    </row>
    <row r="36" spans="1:9" ht="21" customHeight="1">
      <c r="A36" s="7"/>
      <c r="B36" s="7"/>
      <c r="C36" s="7"/>
      <c r="G36" s="68"/>
      <c r="H36" s="69"/>
      <c r="I36" s="69"/>
    </row>
    <row r="37" spans="1:9" ht="21" customHeight="1">
      <c r="A37" s="7"/>
      <c r="B37" s="7"/>
      <c r="C37" s="7"/>
    </row>
    <row r="38" spans="1:9" ht="21" customHeight="1">
      <c r="A38" s="7"/>
      <c r="B38" s="7"/>
      <c r="C38" s="7"/>
    </row>
    <row r="39" spans="1:9" ht="21" customHeight="1">
      <c r="A39" s="7"/>
      <c r="B39" s="7"/>
      <c r="C39" s="7"/>
    </row>
    <row r="40" spans="1:9" ht="21" customHeight="1">
      <c r="A40" s="7"/>
      <c r="B40" s="7"/>
      <c r="C40" s="7"/>
    </row>
    <row r="41" spans="1:9" ht="21" customHeight="1">
      <c r="A41" s="7"/>
      <c r="B41" s="7"/>
      <c r="C41" s="7"/>
    </row>
    <row r="42" spans="1:9" ht="21" customHeight="1">
      <c r="A42" s="7"/>
      <c r="B42" s="7"/>
      <c r="C42" s="7"/>
    </row>
    <row r="43" spans="1:9" ht="21" customHeight="1">
      <c r="A43" s="7"/>
      <c r="B43" s="7"/>
      <c r="C43" s="7"/>
    </row>
    <row r="44" spans="1:9" ht="21" customHeight="1">
      <c r="A44" s="7"/>
      <c r="B44" s="7"/>
      <c r="C44" s="7"/>
    </row>
    <row r="45" spans="1:9" ht="21" customHeight="1">
      <c r="A45" s="7"/>
      <c r="B45" s="7"/>
      <c r="C45" s="7"/>
    </row>
    <row r="46" spans="1:9" ht="21" customHeight="1">
      <c r="A46" s="7"/>
      <c r="B46" s="7"/>
      <c r="C46" s="7"/>
    </row>
    <row r="47" spans="1:9" ht="21" customHeight="1">
      <c r="A47" s="7"/>
      <c r="B47" s="7"/>
      <c r="C47" s="7"/>
    </row>
    <row r="48" spans="1:9" ht="21" customHeight="1">
      <c r="A48" s="7"/>
      <c r="B48" s="7"/>
      <c r="C48" s="7"/>
    </row>
    <row r="49" spans="1:3" ht="21" customHeight="1">
      <c r="A49" s="7"/>
      <c r="B49" s="7"/>
      <c r="C49" s="7"/>
    </row>
    <row r="50" spans="1:3" ht="21" customHeight="1">
      <c r="A50" s="7"/>
      <c r="B50" s="7"/>
      <c r="C50" s="7"/>
    </row>
    <row r="51" spans="1:3" ht="21" customHeight="1">
      <c r="A51" s="7"/>
      <c r="B51" s="7"/>
      <c r="C51" s="7"/>
    </row>
    <row r="52" spans="1:3" ht="21" customHeight="1">
      <c r="A52" s="7"/>
      <c r="B52" s="7"/>
      <c r="C52" s="7"/>
    </row>
    <row r="53" spans="1:3" ht="21" customHeight="1">
      <c r="A53" s="7"/>
      <c r="B53" s="7"/>
      <c r="C53" s="7"/>
    </row>
    <row r="54" spans="1:3" ht="21" customHeight="1">
      <c r="A54" s="7"/>
      <c r="B54" s="7"/>
      <c r="C54" s="7"/>
    </row>
    <row r="55" spans="1:3" ht="21" customHeight="1">
      <c r="A55" s="7"/>
      <c r="B55" s="7"/>
      <c r="C55" s="7"/>
    </row>
    <row r="56" spans="1:3" ht="21" customHeight="1">
      <c r="A56" s="7"/>
      <c r="B56" s="7"/>
      <c r="C56" s="7"/>
    </row>
    <row r="57" spans="1:3" ht="21" customHeight="1">
      <c r="A57" s="7"/>
      <c r="B57" s="7"/>
      <c r="C57" s="7"/>
    </row>
    <row r="58" spans="1:3" ht="21" customHeight="1">
      <c r="A58" s="7"/>
      <c r="B58" s="7"/>
      <c r="C58" s="7"/>
    </row>
    <row r="59" spans="1:3" ht="21" customHeight="1">
      <c r="A59" s="7"/>
      <c r="B59" s="7"/>
      <c r="C59" s="7"/>
    </row>
    <row r="60" spans="1:3" ht="21" customHeight="1">
      <c r="A60" s="7"/>
      <c r="B60" s="7"/>
      <c r="C60" s="7"/>
    </row>
    <row r="61" spans="1:3" ht="21" customHeight="1">
      <c r="A61" s="7"/>
      <c r="B61" s="7"/>
      <c r="C61" s="7"/>
    </row>
    <row r="62" spans="1:3" ht="21" customHeight="1">
      <c r="A62" s="7"/>
      <c r="B62" s="7"/>
      <c r="C62" s="7"/>
    </row>
    <row r="63" spans="1:3" ht="21" customHeight="1">
      <c r="A63" s="7"/>
      <c r="B63" s="7"/>
      <c r="C63" s="7"/>
    </row>
    <row r="64" spans="1:3" ht="21" customHeight="1">
      <c r="A64" s="7"/>
      <c r="B64" s="7"/>
      <c r="C64" s="7"/>
    </row>
    <row r="65" spans="1:3" ht="21" customHeight="1">
      <c r="A65" s="7"/>
      <c r="B65" s="7"/>
      <c r="C65" s="7"/>
    </row>
    <row r="66" spans="1:3" ht="21" customHeight="1">
      <c r="A66" s="7"/>
      <c r="B66" s="7"/>
      <c r="C66" s="7"/>
    </row>
    <row r="67" spans="1:3" ht="21" customHeight="1">
      <c r="A67" s="7"/>
      <c r="B67" s="7"/>
      <c r="C67" s="7"/>
    </row>
    <row r="68" spans="1:3" ht="21" customHeight="1">
      <c r="A68" s="7"/>
      <c r="B68" s="7"/>
      <c r="C68" s="7"/>
    </row>
    <row r="69" spans="1:3" ht="21" customHeight="1">
      <c r="A69" s="7"/>
      <c r="B69" s="7"/>
      <c r="C69" s="7"/>
    </row>
    <row r="70" spans="1:3" ht="21" customHeight="1">
      <c r="A70" s="7"/>
      <c r="B70" s="7"/>
      <c r="C70" s="7"/>
    </row>
    <row r="71" spans="1:3" ht="21" customHeight="1">
      <c r="A71" s="7"/>
      <c r="B71" s="7"/>
      <c r="C71" s="7"/>
    </row>
    <row r="72" spans="1:3" ht="21" customHeight="1">
      <c r="A72" s="7"/>
      <c r="B72" s="7"/>
      <c r="C72" s="7"/>
    </row>
    <row r="73" spans="1:3" ht="21" customHeight="1">
      <c r="A73" s="7"/>
      <c r="B73" s="7"/>
      <c r="C73" s="7"/>
    </row>
    <row r="74" spans="1:3" ht="21" customHeight="1">
      <c r="A74" s="7"/>
      <c r="B74" s="7"/>
      <c r="C74" s="7"/>
    </row>
    <row r="75" spans="1:3" ht="21" customHeight="1">
      <c r="A75" s="7"/>
      <c r="B75" s="7"/>
      <c r="C75" s="7"/>
    </row>
    <row r="76" spans="1:3" ht="21" customHeight="1">
      <c r="A76" s="7"/>
      <c r="B76" s="7"/>
      <c r="C76" s="7"/>
    </row>
    <row r="77" spans="1:3" ht="21" customHeight="1">
      <c r="A77" s="7"/>
      <c r="B77" s="7"/>
      <c r="C77" s="7"/>
    </row>
    <row r="78" spans="1:3" ht="21" customHeight="1">
      <c r="A78" s="7"/>
      <c r="B78" s="7"/>
      <c r="C78" s="7"/>
    </row>
    <row r="79" spans="1:3" ht="21" customHeight="1">
      <c r="A79" s="7"/>
      <c r="B79" s="7"/>
      <c r="C79" s="7"/>
    </row>
    <row r="80" spans="1:3" ht="21" customHeight="1">
      <c r="A80" s="7"/>
      <c r="B80" s="7"/>
      <c r="C80" s="7"/>
    </row>
    <row r="81" spans="1:3" ht="21" customHeight="1">
      <c r="A81" s="7"/>
      <c r="B81" s="7"/>
      <c r="C81" s="7"/>
    </row>
    <row r="82" spans="1:3" ht="21" customHeight="1">
      <c r="A82" s="7"/>
      <c r="B82" s="7"/>
      <c r="C82" s="7"/>
    </row>
    <row r="83" spans="1:3" ht="21" customHeight="1">
      <c r="A83" s="7"/>
      <c r="B83" s="7"/>
      <c r="C83" s="7"/>
    </row>
    <row r="84" spans="1:3" ht="21" customHeight="1">
      <c r="A84" s="7"/>
      <c r="B84" s="7"/>
      <c r="C84" s="7"/>
    </row>
    <row r="85" spans="1:3" ht="21" customHeight="1">
      <c r="A85" s="7"/>
      <c r="B85" s="7"/>
      <c r="C85" s="7"/>
    </row>
    <row r="86" spans="1:3" ht="21" customHeight="1">
      <c r="A86" s="7"/>
      <c r="B86" s="7"/>
      <c r="C86" s="7"/>
    </row>
    <row r="87" spans="1:3" ht="21" customHeight="1">
      <c r="A87" s="7"/>
      <c r="B87" s="7"/>
      <c r="C87" s="7"/>
    </row>
    <row r="88" spans="1:3" ht="21" customHeight="1">
      <c r="A88" s="7"/>
      <c r="B88" s="7"/>
      <c r="C88" s="7"/>
    </row>
    <row r="89" spans="1:3" ht="21" customHeight="1">
      <c r="A89" s="7"/>
      <c r="B89" s="7"/>
      <c r="C89" s="7"/>
    </row>
    <row r="90" spans="1:3" ht="21" customHeight="1">
      <c r="A90" s="7"/>
      <c r="B90" s="7"/>
      <c r="C90" s="7"/>
    </row>
    <row r="91" spans="1:3" ht="21" customHeight="1">
      <c r="A91" s="7"/>
      <c r="B91" s="7"/>
      <c r="C91" s="7"/>
    </row>
    <row r="92" spans="1:3" ht="21" customHeight="1">
      <c r="A92" s="7"/>
      <c r="B92" s="7"/>
      <c r="C92" s="7"/>
    </row>
    <row r="93" spans="1:3" ht="21" customHeight="1">
      <c r="A93" s="7"/>
      <c r="B93" s="7"/>
      <c r="C93" s="7"/>
    </row>
    <row r="94" spans="1:3" ht="21" customHeight="1">
      <c r="A94" s="7"/>
      <c r="B94" s="7"/>
      <c r="C94" s="7"/>
    </row>
    <row r="95" spans="1:3" ht="21" customHeight="1">
      <c r="A95" s="7"/>
      <c r="B95" s="7"/>
      <c r="C95" s="7"/>
    </row>
    <row r="96" spans="1:3" ht="21" customHeight="1">
      <c r="A96" s="7"/>
      <c r="B96" s="7"/>
      <c r="C96" s="7"/>
    </row>
    <row r="97" spans="1:3" ht="21" customHeight="1">
      <c r="A97" s="7"/>
      <c r="B97" s="7"/>
      <c r="C97" s="7"/>
    </row>
    <row r="98" spans="1:3" ht="21" customHeight="1">
      <c r="A98" s="7"/>
      <c r="B98" s="7"/>
      <c r="C98" s="7"/>
    </row>
    <row r="99" spans="1:3" ht="21" customHeight="1">
      <c r="A99" s="7"/>
      <c r="B99" s="7"/>
      <c r="C99" s="7"/>
    </row>
    <row r="100" spans="1:3" ht="21" customHeight="1">
      <c r="A100" s="7"/>
      <c r="B100" s="7"/>
      <c r="C100" s="7"/>
    </row>
    <row r="101" spans="1:3" ht="21" customHeight="1">
      <c r="A101" s="7"/>
      <c r="B101" s="7"/>
      <c r="C101" s="7"/>
    </row>
    <row r="102" spans="1:3" ht="21" customHeight="1">
      <c r="A102" s="7"/>
      <c r="B102" s="7"/>
      <c r="C102" s="7"/>
    </row>
    <row r="103" spans="1:3" ht="21" customHeight="1">
      <c r="A103" s="7"/>
      <c r="B103" s="7"/>
      <c r="C103" s="7"/>
    </row>
    <row r="104" spans="1:3" ht="21" customHeight="1">
      <c r="A104" s="7"/>
      <c r="B104" s="7"/>
      <c r="C104" s="7"/>
    </row>
    <row r="105" spans="1:3" ht="21" customHeight="1">
      <c r="A105" s="7"/>
      <c r="B105" s="7"/>
      <c r="C105" s="7"/>
    </row>
    <row r="106" spans="1:3" ht="21" customHeight="1">
      <c r="A106" s="7"/>
      <c r="B106" s="7"/>
      <c r="C106" s="7"/>
    </row>
    <row r="107" spans="1:3" ht="21" customHeight="1">
      <c r="A107" s="7"/>
      <c r="B107" s="7"/>
      <c r="C107" s="7"/>
    </row>
    <row r="108" spans="1:3" ht="21" customHeight="1">
      <c r="A108" s="7"/>
      <c r="B108" s="7"/>
      <c r="C108" s="7"/>
    </row>
    <row r="109" spans="1:3" ht="21" customHeight="1">
      <c r="A109" s="7"/>
      <c r="B109" s="7"/>
      <c r="C109" s="7"/>
    </row>
    <row r="110" spans="1:3" ht="21" customHeight="1">
      <c r="A110" s="7"/>
      <c r="B110" s="7"/>
      <c r="C110" s="7"/>
    </row>
    <row r="111" spans="1:3" ht="21" customHeight="1">
      <c r="A111" s="7"/>
      <c r="B111" s="7"/>
      <c r="C111" s="7"/>
    </row>
    <row r="112" spans="1:3" ht="21" customHeight="1">
      <c r="A112" s="7"/>
      <c r="B112" s="7"/>
      <c r="C112" s="7"/>
    </row>
    <row r="113" spans="1:3" ht="21" customHeight="1">
      <c r="A113" s="7"/>
      <c r="B113" s="7"/>
      <c r="C113" s="7"/>
    </row>
    <row r="114" spans="1:3" ht="21" customHeight="1">
      <c r="A114" s="7"/>
      <c r="B114" s="7"/>
      <c r="C114" s="7"/>
    </row>
    <row r="115" spans="1:3" ht="21" customHeight="1">
      <c r="A115" s="7"/>
      <c r="B115" s="7"/>
      <c r="C115" s="7"/>
    </row>
    <row r="116" spans="1:3" ht="21" customHeight="1">
      <c r="A116" s="7"/>
      <c r="B116" s="7"/>
      <c r="C116" s="7"/>
    </row>
    <row r="117" spans="1:3" ht="21" customHeight="1">
      <c r="A117" s="7"/>
      <c r="B117" s="7"/>
      <c r="C117" s="7"/>
    </row>
    <row r="118" spans="1:3" ht="21" customHeight="1">
      <c r="A118" s="7"/>
      <c r="B118" s="7"/>
      <c r="C118" s="7"/>
    </row>
    <row r="119" spans="1:3" ht="21" customHeight="1">
      <c r="A119" s="7"/>
      <c r="B119" s="7"/>
      <c r="C119" s="7"/>
    </row>
    <row r="120" spans="1:3" ht="21" customHeight="1">
      <c r="A120" s="7"/>
      <c r="B120" s="7"/>
      <c r="C120" s="7"/>
    </row>
  </sheetData>
  <mergeCells count="29">
    <mergeCell ref="A32:F32"/>
    <mergeCell ref="A22:B22"/>
    <mergeCell ref="A23:B23"/>
    <mergeCell ref="A24:B24"/>
    <mergeCell ref="A28:B28"/>
    <mergeCell ref="H10:H11"/>
    <mergeCell ref="A12:B12"/>
    <mergeCell ref="A13:B13"/>
    <mergeCell ref="A14:B14"/>
    <mergeCell ref="A15:B15"/>
    <mergeCell ref="A29:B29"/>
    <mergeCell ref="A30:B30"/>
    <mergeCell ref="A31:F31"/>
    <mergeCell ref="A21:B21"/>
    <mergeCell ref="G10:G11"/>
    <mergeCell ref="A25:B25"/>
    <mergeCell ref="A26:B26"/>
    <mergeCell ref="A27:B27"/>
    <mergeCell ref="A19:B19"/>
    <mergeCell ref="A20:B20"/>
    <mergeCell ref="A16:B16"/>
    <mergeCell ref="A17:B17"/>
    <mergeCell ref="A18:B18"/>
    <mergeCell ref="A1:F1"/>
    <mergeCell ref="A10:A11"/>
    <mergeCell ref="B10:B11"/>
    <mergeCell ref="C10:C11"/>
    <mergeCell ref="D10:E11"/>
    <mergeCell ref="F10:F11"/>
  </mergeCells>
  <phoneticPr fontId="2" type="noConversion"/>
  <pageMargins left="0.86614173228346458" right="0.35433070866141736" top="0.51181102362204722" bottom="0.11811023622047245" header="0.39370078740157483" footer="0.2755905511811023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K23"/>
  <sheetViews>
    <sheetView view="pageBreakPreview" zoomScaleNormal="85" zoomScaleSheetLayoutView="100" workbookViewId="0">
      <selection activeCell="E22" sqref="E22:F22"/>
    </sheetView>
  </sheetViews>
  <sheetFormatPr defaultRowHeight="13.5"/>
  <cols>
    <col min="1" max="1" width="11.5546875" style="1" customWidth="1"/>
    <col min="2" max="8" width="11" style="1" customWidth="1"/>
    <col min="9" max="9" width="10.5546875" style="1" customWidth="1"/>
    <col min="10" max="10" width="11" style="1" customWidth="1"/>
    <col min="11" max="11" width="9.21875" style="1" customWidth="1"/>
    <col min="12" max="16384" width="8.88671875" style="1"/>
  </cols>
  <sheetData>
    <row r="1" spans="1:11" ht="42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59.25" customHeight="1" thickTop="1" thickBot="1">
      <c r="B2" s="3"/>
      <c r="C2" s="466" t="str">
        <f>입력!B27</f>
        <v>내   역   서</v>
      </c>
      <c r="D2" s="467"/>
      <c r="E2" s="467"/>
      <c r="F2" s="467"/>
      <c r="G2" s="467"/>
      <c r="H2" s="468"/>
      <c r="I2" s="3"/>
      <c r="J2" s="3"/>
      <c r="K2" s="3"/>
    </row>
    <row r="3" spans="1:11" ht="60" customHeight="1" thickTop="1">
      <c r="B3" s="3"/>
      <c r="C3" s="471"/>
      <c r="D3" s="471"/>
      <c r="E3" s="471"/>
      <c r="F3" s="471"/>
      <c r="G3" s="471"/>
      <c r="H3" s="471"/>
      <c r="I3" s="3"/>
      <c r="J3" s="3"/>
      <c r="K3" s="3"/>
    </row>
    <row r="4" spans="1:11" ht="42" customHeight="1">
      <c r="A4" s="470" t="s">
        <v>637</v>
      </c>
      <c r="B4" s="470"/>
      <c r="C4" s="470"/>
      <c r="D4" s="470"/>
      <c r="E4" s="470"/>
      <c r="F4" s="470"/>
      <c r="G4" s="470"/>
      <c r="H4" s="470"/>
      <c r="I4" s="470"/>
      <c r="J4" s="470"/>
      <c r="K4" s="4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6.5">
      <c r="A17" s="2"/>
      <c r="B17" s="2"/>
      <c r="C17" s="2"/>
      <c r="D17" s="2"/>
      <c r="E17" s="469"/>
      <c r="F17" s="469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3.5" customHeight="1">
      <c r="A22" s="2"/>
      <c r="B22" s="2"/>
      <c r="C22" s="2"/>
      <c r="D22" s="5"/>
      <c r="E22" s="464"/>
      <c r="F22" s="465"/>
      <c r="G22" s="2"/>
      <c r="H22" s="2"/>
      <c r="I22" s="2"/>
      <c r="J22" s="2"/>
      <c r="K22" s="2"/>
    </row>
    <row r="23" spans="1:11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5">
    <mergeCell ref="E22:F22"/>
    <mergeCell ref="C2:H2"/>
    <mergeCell ref="E17:F17"/>
    <mergeCell ref="A4:J4"/>
    <mergeCell ref="C3:H3"/>
  </mergeCells>
  <phoneticPr fontId="2" type="noConversion"/>
  <pageMargins left="0.9055118110236221" right="0.74803149606299213" top="0.9055118110236221" bottom="0.7480314960629921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120"/>
  <sheetViews>
    <sheetView tabSelected="1" view="pageBreakPreview" zoomScaleNormal="110" zoomScaleSheetLayoutView="100" workbookViewId="0">
      <selection activeCell="H28" sqref="H28"/>
    </sheetView>
  </sheetViews>
  <sheetFormatPr defaultColWidth="8.6640625" defaultRowHeight="21" customHeight="1"/>
  <cols>
    <col min="1" max="1" width="3.109375" style="6" customWidth="1"/>
    <col min="2" max="2" width="6.5546875" style="6" customWidth="1"/>
    <col min="3" max="3" width="19.109375" style="6" customWidth="1"/>
    <col min="4" max="4" width="61.33203125" style="6" customWidth="1"/>
    <col min="5" max="5" width="11.21875" style="6" customWidth="1"/>
    <col min="6" max="6" width="31" style="6" customWidth="1"/>
    <col min="7" max="7" width="13.33203125" style="13" customWidth="1"/>
    <col min="8" max="8" width="8.6640625" style="6"/>
    <col min="9" max="9" width="10.77734375" style="6" bestFit="1" customWidth="1"/>
    <col min="10" max="16384" width="8.6640625" style="6"/>
  </cols>
  <sheetData>
    <row r="1" spans="1:7" ht="38.25" customHeight="1">
      <c r="A1" s="480" t="s">
        <v>612</v>
      </c>
      <c r="B1" s="481"/>
      <c r="C1" s="481"/>
      <c r="D1" s="481"/>
      <c r="E1" s="481"/>
      <c r="F1" s="482"/>
    </row>
    <row r="2" spans="1:7" s="8" customFormat="1" ht="4.5" customHeight="1">
      <c r="A2" s="9"/>
      <c r="B2" s="9"/>
      <c r="C2" s="9"/>
      <c r="G2" s="14"/>
    </row>
    <row r="3" spans="1:7" s="8" customFormat="1" ht="21.75" customHeight="1">
      <c r="A3" s="107"/>
      <c r="B3" s="215"/>
      <c r="C3" s="108"/>
      <c r="D3" s="10"/>
      <c r="E3" s="10"/>
      <c r="F3" s="10"/>
      <c r="G3" s="14"/>
    </row>
    <row r="4" spans="1:7" s="8" customFormat="1" ht="21.75" customHeight="1">
      <c r="A4" s="231" t="s">
        <v>639</v>
      </c>
      <c r="B4" s="215"/>
      <c r="C4" s="108"/>
      <c r="D4" s="10"/>
      <c r="E4" s="10"/>
      <c r="F4" s="297"/>
      <c r="G4" s="14"/>
    </row>
    <row r="5" spans="1:7" s="8" customFormat="1" ht="21.75" customHeight="1">
      <c r="A5" s="231"/>
      <c r="B5" s="215"/>
      <c r="C5" s="108"/>
      <c r="D5" s="10"/>
      <c r="E5" s="10"/>
      <c r="F5" s="232"/>
      <c r="G5" s="14"/>
    </row>
    <row r="6" spans="1:7" s="8" customFormat="1" ht="21.75" customHeight="1">
      <c r="A6" s="231" t="s">
        <v>638</v>
      </c>
      <c r="B6" s="215"/>
      <c r="C6" s="108"/>
      <c r="D6" s="10"/>
      <c r="E6" s="10"/>
      <c r="F6" s="232"/>
      <c r="G6" s="14"/>
    </row>
    <row r="7" spans="1:7" s="110" customFormat="1" ht="19.5" customHeight="1">
      <c r="A7" s="233"/>
      <c r="B7" s="234"/>
      <c r="C7" s="234"/>
      <c r="D7" s="109"/>
      <c r="E7" s="10"/>
      <c r="F7" s="218"/>
      <c r="G7" s="111"/>
    </row>
    <row r="8" spans="1:7" s="110" customFormat="1" ht="12.75" customHeight="1">
      <c r="A8" s="233"/>
      <c r="B8" s="478"/>
      <c r="C8" s="479"/>
      <c r="G8" s="111"/>
    </row>
    <row r="9" spans="1:7" ht="3.6" customHeight="1">
      <c r="A9" s="115"/>
      <c r="B9" s="115"/>
      <c r="C9" s="115"/>
    </row>
    <row r="10" spans="1:7" s="329" customFormat="1" ht="15.6" customHeight="1">
      <c r="A10" s="483" t="s">
        <v>588</v>
      </c>
      <c r="B10" s="484"/>
      <c r="C10" s="485"/>
      <c r="D10" s="472" t="s">
        <v>589</v>
      </c>
      <c r="E10" s="472" t="s">
        <v>590</v>
      </c>
      <c r="F10" s="472" t="s">
        <v>591</v>
      </c>
    </row>
    <row r="11" spans="1:7" s="329" customFormat="1" ht="15.6" customHeight="1">
      <c r="A11" s="486"/>
      <c r="B11" s="487"/>
      <c r="C11" s="488"/>
      <c r="D11" s="473"/>
      <c r="E11" s="473"/>
      <c r="F11" s="473"/>
    </row>
    <row r="12" spans="1:7" s="329" customFormat="1" ht="15.6" customHeight="1">
      <c r="A12" s="489" t="s">
        <v>592</v>
      </c>
      <c r="B12" s="489" t="s">
        <v>593</v>
      </c>
      <c r="C12" s="330" t="s">
        <v>594</v>
      </c>
      <c r="D12" s="343"/>
      <c r="E12" s="331">
        <f>내역서!G28</f>
        <v>0</v>
      </c>
      <c r="F12" s="330" t="s">
        <v>569</v>
      </c>
    </row>
    <row r="13" spans="1:7" s="329" customFormat="1" ht="15.6" customHeight="1">
      <c r="A13" s="490"/>
      <c r="B13" s="490"/>
      <c r="C13" s="332" t="s">
        <v>595</v>
      </c>
      <c r="D13" s="332" t="s">
        <v>569</v>
      </c>
      <c r="E13" s="333">
        <v>0</v>
      </c>
      <c r="F13" s="332" t="s">
        <v>569</v>
      </c>
    </row>
    <row r="14" spans="1:7" s="329" customFormat="1" ht="15.6" customHeight="1">
      <c r="A14" s="490"/>
      <c r="B14" s="490"/>
      <c r="C14" s="334" t="s">
        <v>596</v>
      </c>
      <c r="D14" s="334" t="s">
        <v>569</v>
      </c>
      <c r="E14" s="335">
        <f>[5]내역서!U15</f>
        <v>0</v>
      </c>
      <c r="F14" s="334" t="s">
        <v>569</v>
      </c>
    </row>
    <row r="15" spans="1:7" s="329" customFormat="1" ht="15.6" customHeight="1">
      <c r="A15" s="490"/>
      <c r="B15" s="491"/>
      <c r="C15" s="336" t="s">
        <v>597</v>
      </c>
      <c r="D15" s="336" t="s">
        <v>569</v>
      </c>
      <c r="E15" s="337">
        <f>SUM(E12:E14)</f>
        <v>0</v>
      </c>
      <c r="F15" s="336" t="s">
        <v>569</v>
      </c>
    </row>
    <row r="16" spans="1:7" s="329" customFormat="1" ht="15.6" customHeight="1">
      <c r="A16" s="490"/>
      <c r="B16" s="489" t="s">
        <v>598</v>
      </c>
      <c r="C16" s="330" t="s">
        <v>599</v>
      </c>
      <c r="D16" s="330"/>
      <c r="E16" s="331">
        <f>내역서!I28</f>
        <v>0</v>
      </c>
      <c r="F16" s="330" t="s">
        <v>569</v>
      </c>
    </row>
    <row r="17" spans="1:9" s="329" customFormat="1" ht="15.6" customHeight="1">
      <c r="A17" s="490"/>
      <c r="B17" s="490"/>
      <c r="C17" s="334" t="s">
        <v>600</v>
      </c>
      <c r="D17" s="338"/>
      <c r="E17" s="335">
        <f>SUM(E16*0.08)</f>
        <v>0</v>
      </c>
      <c r="F17" s="334" t="s">
        <v>569</v>
      </c>
    </row>
    <row r="18" spans="1:9" s="329" customFormat="1" ht="15.6" customHeight="1">
      <c r="A18" s="490"/>
      <c r="B18" s="491"/>
      <c r="C18" s="336" t="s">
        <v>601</v>
      </c>
      <c r="D18" s="336"/>
      <c r="E18" s="337">
        <f>SUM(E16:E17)</f>
        <v>0</v>
      </c>
      <c r="F18" s="336" t="s">
        <v>569</v>
      </c>
    </row>
    <row r="19" spans="1:9" s="329" customFormat="1" ht="15.6" customHeight="1">
      <c r="A19" s="490"/>
      <c r="B19" s="489" t="s">
        <v>602</v>
      </c>
      <c r="C19" s="332" t="s">
        <v>603</v>
      </c>
      <c r="D19" s="339"/>
      <c r="E19" s="333">
        <f>SUM(E18*0.0375)</f>
        <v>0</v>
      </c>
      <c r="F19" s="332" t="s">
        <v>569</v>
      </c>
    </row>
    <row r="20" spans="1:9" s="329" customFormat="1" ht="15.6" customHeight="1">
      <c r="A20" s="490"/>
      <c r="B20" s="489"/>
      <c r="C20" s="332" t="s">
        <v>604</v>
      </c>
      <c r="D20" s="339"/>
      <c r="E20" s="333">
        <f>SUM(E18*0.0087)</f>
        <v>0</v>
      </c>
      <c r="F20" s="332" t="s">
        <v>569</v>
      </c>
    </row>
    <row r="21" spans="1:9" s="329" customFormat="1" ht="15.6" customHeight="1">
      <c r="A21" s="490"/>
      <c r="B21" s="489"/>
      <c r="C21" s="332" t="s">
        <v>605</v>
      </c>
      <c r="D21" s="340"/>
      <c r="E21" s="333">
        <f>SUM(E15+E16)*2.93%</f>
        <v>0</v>
      </c>
      <c r="F21" s="339"/>
    </row>
    <row r="22" spans="1:9" s="329" customFormat="1" ht="15.6" customHeight="1">
      <c r="A22" s="490"/>
      <c r="B22" s="489"/>
      <c r="C22" s="332" t="s">
        <v>633</v>
      </c>
      <c r="D22" s="339"/>
      <c r="E22" s="333">
        <f>E16*2.3%</f>
        <v>0</v>
      </c>
      <c r="F22" s="332"/>
    </row>
    <row r="23" spans="1:9" s="329" customFormat="1" ht="15.6" customHeight="1">
      <c r="A23" s="490"/>
      <c r="B23" s="489"/>
      <c r="C23" s="332" t="s">
        <v>634</v>
      </c>
      <c r="D23" s="339"/>
      <c r="E23" s="333">
        <f>(E12+E16)*0.3%</f>
        <v>0</v>
      </c>
      <c r="F23" s="332"/>
    </row>
    <row r="24" spans="1:9" s="329" customFormat="1" ht="15.6" customHeight="1">
      <c r="A24" s="490"/>
      <c r="B24" s="489"/>
      <c r="C24" s="336" t="s">
        <v>601</v>
      </c>
      <c r="D24" s="336"/>
      <c r="E24" s="337">
        <f>SUM(E19:E23)</f>
        <v>0</v>
      </c>
      <c r="F24" s="336" t="s">
        <v>569</v>
      </c>
    </row>
    <row r="25" spans="1:9" s="329" customFormat="1" ht="15.6" customHeight="1">
      <c r="A25" s="491"/>
      <c r="B25" s="492" t="s">
        <v>606</v>
      </c>
      <c r="C25" s="494"/>
      <c r="D25" s="336"/>
      <c r="E25" s="337">
        <f>+E15+E18+E24</f>
        <v>0</v>
      </c>
      <c r="F25" s="336" t="s">
        <v>569</v>
      </c>
    </row>
    <row r="26" spans="1:9" s="329" customFormat="1" ht="15.6" customHeight="1">
      <c r="A26" s="492" t="s">
        <v>607</v>
      </c>
      <c r="B26" s="493"/>
      <c r="C26" s="494"/>
      <c r="D26" s="341"/>
      <c r="E26" s="337">
        <f>INT((E15+E18+E24)*6%)</f>
        <v>0</v>
      </c>
      <c r="F26" s="336"/>
    </row>
    <row r="27" spans="1:9" s="329" customFormat="1" ht="15.6" customHeight="1">
      <c r="A27" s="492" t="s">
        <v>608</v>
      </c>
      <c r="B27" s="493"/>
      <c r="C27" s="494"/>
      <c r="D27" s="341"/>
      <c r="E27" s="337">
        <f>INT((E18+E24+E26)*15%)</f>
        <v>0</v>
      </c>
      <c r="F27" s="336" t="s">
        <v>569</v>
      </c>
    </row>
    <row r="28" spans="1:9" s="329" customFormat="1" ht="15.6" customHeight="1">
      <c r="A28" s="492"/>
      <c r="B28" s="493"/>
      <c r="C28" s="494"/>
      <c r="D28" s="336"/>
      <c r="E28" s="337">
        <f>+[5]내역명세서!K62</f>
        <v>0</v>
      </c>
      <c r="F28" s="336" t="s">
        <v>569</v>
      </c>
    </row>
    <row r="29" spans="1:9" s="329" customFormat="1" ht="15.6" customHeight="1">
      <c r="A29" s="492" t="s">
        <v>609</v>
      </c>
      <c r="B29" s="493"/>
      <c r="C29" s="494"/>
      <c r="D29" s="336"/>
      <c r="E29" s="337">
        <f>SUM(E25:E28)</f>
        <v>0</v>
      </c>
      <c r="F29" s="358" t="s">
        <v>641</v>
      </c>
    </row>
    <row r="30" spans="1:9" s="329" customFormat="1" ht="15.6" customHeight="1">
      <c r="A30" s="492" t="s">
        <v>610</v>
      </c>
      <c r="B30" s="493"/>
      <c r="C30" s="494"/>
      <c r="D30" s="341"/>
      <c r="E30" s="337">
        <f>+E29*10%</f>
        <v>0</v>
      </c>
      <c r="F30" s="336" t="s">
        <v>569</v>
      </c>
    </row>
    <row r="31" spans="1:9" s="329" customFormat="1" ht="15.6" customHeight="1">
      <c r="A31" s="492" t="s">
        <v>611</v>
      </c>
      <c r="B31" s="493"/>
      <c r="C31" s="494"/>
      <c r="D31" s="336" t="s">
        <v>569</v>
      </c>
      <c r="E31" s="337">
        <f>SUM(E29:E30)</f>
        <v>0</v>
      </c>
      <c r="F31" s="342"/>
    </row>
    <row r="32" spans="1:9" ht="18" customHeight="1">
      <c r="A32" s="476"/>
      <c r="B32" s="476"/>
      <c r="C32" s="476"/>
      <c r="D32" s="476"/>
      <c r="E32" s="476"/>
      <c r="F32" s="476"/>
      <c r="G32" s="123"/>
      <c r="H32" s="124"/>
      <c r="I32" s="69"/>
    </row>
    <row r="33" spans="1:9" ht="16.5" customHeight="1">
      <c r="A33" s="477"/>
      <c r="B33" s="477"/>
      <c r="C33" s="477"/>
      <c r="D33" s="477"/>
      <c r="E33" s="477"/>
      <c r="F33" s="477"/>
      <c r="G33" s="69"/>
      <c r="H33" s="69"/>
      <c r="I33" s="69"/>
    </row>
    <row r="34" spans="1:9" ht="0.75" hidden="1" customHeight="1">
      <c r="A34" s="474"/>
      <c r="B34" s="475"/>
      <c r="C34" s="475"/>
      <c r="D34" s="475"/>
      <c r="E34" s="475"/>
      <c r="F34" s="475"/>
      <c r="G34" s="69"/>
      <c r="H34" s="69"/>
      <c r="I34" s="69"/>
    </row>
    <row r="35" spans="1:9" ht="21" customHeight="1">
      <c r="A35" s="7"/>
      <c r="B35" s="218"/>
      <c r="C35" s="8"/>
      <c r="F35" s="69"/>
      <c r="G35" s="69"/>
      <c r="H35" s="69"/>
      <c r="I35" s="69"/>
    </row>
    <row r="36" spans="1:9" ht="21" customHeight="1">
      <c r="A36" s="7"/>
      <c r="B36" s="8"/>
      <c r="C36" s="8"/>
      <c r="D36" s="217"/>
      <c r="F36" s="69"/>
      <c r="G36" s="68"/>
      <c r="H36" s="69"/>
      <c r="I36" s="69"/>
    </row>
    <row r="37" spans="1:9" ht="21" customHeight="1">
      <c r="A37" s="7"/>
      <c r="B37" s="8"/>
      <c r="C37" s="8"/>
    </row>
    <row r="38" spans="1:9" ht="21" customHeight="1">
      <c r="A38" s="7"/>
      <c r="B38" s="7"/>
      <c r="C38" s="7"/>
    </row>
    <row r="39" spans="1:9" ht="21" customHeight="1">
      <c r="A39" s="7"/>
      <c r="B39" s="7"/>
      <c r="C39" s="216"/>
    </row>
    <row r="40" spans="1:9" ht="21" customHeight="1">
      <c r="A40" s="7"/>
      <c r="B40" s="7"/>
      <c r="C40" s="7"/>
    </row>
    <row r="41" spans="1:9" ht="21" customHeight="1">
      <c r="A41" s="7"/>
      <c r="B41" s="7"/>
      <c r="C41" s="7"/>
    </row>
    <row r="42" spans="1:9" ht="21" customHeight="1">
      <c r="A42" s="7"/>
      <c r="B42" s="7"/>
      <c r="C42" s="7"/>
    </row>
    <row r="43" spans="1:9" ht="21" customHeight="1">
      <c r="A43" s="7"/>
      <c r="B43" s="7"/>
      <c r="C43" s="7"/>
    </row>
    <row r="44" spans="1:9" ht="21" customHeight="1">
      <c r="A44" s="7"/>
      <c r="B44" s="7"/>
      <c r="C44" s="7"/>
    </row>
    <row r="45" spans="1:9" ht="21" customHeight="1">
      <c r="A45" s="7"/>
      <c r="B45" s="7"/>
      <c r="C45" s="7"/>
    </row>
    <row r="46" spans="1:9" ht="21" customHeight="1">
      <c r="A46" s="7"/>
      <c r="B46" s="7"/>
      <c r="C46" s="7"/>
    </row>
    <row r="47" spans="1:9" ht="21" customHeight="1">
      <c r="A47" s="7"/>
      <c r="B47" s="7"/>
      <c r="C47" s="7"/>
    </row>
    <row r="48" spans="1:9" ht="21" customHeight="1">
      <c r="A48" s="7"/>
      <c r="B48" s="7"/>
      <c r="C48" s="7"/>
    </row>
    <row r="49" spans="1:3" ht="21" customHeight="1">
      <c r="A49" s="7"/>
      <c r="B49" s="7"/>
      <c r="C49" s="7"/>
    </row>
    <row r="50" spans="1:3" ht="21" customHeight="1">
      <c r="A50" s="7"/>
      <c r="B50" s="7"/>
      <c r="C50" s="7"/>
    </row>
    <row r="51" spans="1:3" ht="21" customHeight="1">
      <c r="A51" s="7"/>
      <c r="B51" s="7"/>
      <c r="C51" s="7"/>
    </row>
    <row r="52" spans="1:3" ht="21" customHeight="1">
      <c r="A52" s="7"/>
      <c r="B52" s="7"/>
      <c r="C52" s="7"/>
    </row>
    <row r="53" spans="1:3" ht="21" customHeight="1">
      <c r="A53" s="7"/>
      <c r="B53" s="7"/>
      <c r="C53" s="7"/>
    </row>
    <row r="54" spans="1:3" ht="21" customHeight="1">
      <c r="A54" s="7"/>
      <c r="B54" s="7"/>
      <c r="C54" s="7"/>
    </row>
    <row r="55" spans="1:3" ht="21" customHeight="1">
      <c r="A55" s="7"/>
      <c r="B55" s="7"/>
      <c r="C55" s="7"/>
    </row>
    <row r="56" spans="1:3" ht="21" customHeight="1">
      <c r="A56" s="7"/>
      <c r="B56" s="7"/>
      <c r="C56" s="7"/>
    </row>
    <row r="57" spans="1:3" ht="21" customHeight="1">
      <c r="A57" s="7"/>
      <c r="B57" s="7"/>
      <c r="C57" s="7"/>
    </row>
    <row r="58" spans="1:3" ht="21" customHeight="1">
      <c r="A58" s="7"/>
      <c r="B58" s="7"/>
      <c r="C58" s="7"/>
    </row>
    <row r="59" spans="1:3" ht="21" customHeight="1">
      <c r="A59" s="7"/>
      <c r="B59" s="7"/>
      <c r="C59" s="7"/>
    </row>
    <row r="60" spans="1:3" ht="21" customHeight="1">
      <c r="A60" s="7"/>
      <c r="B60" s="7"/>
      <c r="C60" s="7"/>
    </row>
    <row r="61" spans="1:3" ht="21" customHeight="1">
      <c r="A61" s="7"/>
      <c r="B61" s="7"/>
      <c r="C61" s="7"/>
    </row>
    <row r="62" spans="1:3" ht="21" customHeight="1">
      <c r="A62" s="7"/>
      <c r="B62" s="7"/>
      <c r="C62" s="7"/>
    </row>
    <row r="63" spans="1:3" ht="21" customHeight="1">
      <c r="A63" s="7"/>
      <c r="B63" s="7"/>
      <c r="C63" s="7"/>
    </row>
    <row r="64" spans="1:3" ht="21" customHeight="1">
      <c r="A64" s="7"/>
      <c r="B64" s="7"/>
      <c r="C64" s="7"/>
    </row>
    <row r="65" spans="1:3" ht="21" customHeight="1">
      <c r="A65" s="7"/>
      <c r="B65" s="7"/>
      <c r="C65" s="7"/>
    </row>
    <row r="66" spans="1:3" ht="21" customHeight="1">
      <c r="A66" s="7"/>
      <c r="B66" s="7"/>
      <c r="C66" s="7"/>
    </row>
    <row r="67" spans="1:3" ht="21" customHeight="1">
      <c r="A67" s="7"/>
      <c r="B67" s="7"/>
      <c r="C67" s="7"/>
    </row>
    <row r="68" spans="1:3" ht="21" customHeight="1">
      <c r="A68" s="7"/>
      <c r="B68" s="7"/>
      <c r="C68" s="7"/>
    </row>
    <row r="69" spans="1:3" ht="21" customHeight="1">
      <c r="A69" s="7"/>
      <c r="B69" s="7"/>
      <c r="C69" s="7"/>
    </row>
    <row r="70" spans="1:3" ht="21" customHeight="1">
      <c r="A70" s="7"/>
      <c r="B70" s="7"/>
      <c r="C70" s="7"/>
    </row>
    <row r="71" spans="1:3" ht="21" customHeight="1">
      <c r="A71" s="7"/>
      <c r="B71" s="7"/>
      <c r="C71" s="7"/>
    </row>
    <row r="72" spans="1:3" ht="21" customHeight="1">
      <c r="A72" s="7"/>
      <c r="B72" s="7"/>
      <c r="C72" s="7"/>
    </row>
    <row r="73" spans="1:3" ht="21" customHeight="1">
      <c r="A73" s="7"/>
      <c r="B73" s="7"/>
      <c r="C73" s="7"/>
    </row>
    <row r="74" spans="1:3" ht="21" customHeight="1">
      <c r="A74" s="7"/>
      <c r="B74" s="7"/>
      <c r="C74" s="7"/>
    </row>
    <row r="75" spans="1:3" ht="21" customHeight="1">
      <c r="A75" s="7"/>
      <c r="B75" s="7"/>
      <c r="C75" s="7"/>
    </row>
    <row r="76" spans="1:3" ht="21" customHeight="1">
      <c r="A76" s="7"/>
      <c r="B76" s="7"/>
      <c r="C76" s="7"/>
    </row>
    <row r="77" spans="1:3" ht="21" customHeight="1">
      <c r="A77" s="7"/>
      <c r="B77" s="7"/>
      <c r="C77" s="7"/>
    </row>
    <row r="78" spans="1:3" ht="21" customHeight="1">
      <c r="A78" s="7"/>
      <c r="B78" s="7"/>
      <c r="C78" s="7"/>
    </row>
    <row r="79" spans="1:3" ht="21" customHeight="1">
      <c r="A79" s="7"/>
      <c r="B79" s="7"/>
      <c r="C79" s="7"/>
    </row>
    <row r="80" spans="1:3" ht="21" customHeight="1">
      <c r="A80" s="7"/>
      <c r="B80" s="7"/>
      <c r="C80" s="7"/>
    </row>
    <row r="81" spans="1:3" ht="21" customHeight="1">
      <c r="A81" s="7"/>
      <c r="B81" s="7"/>
      <c r="C81" s="7"/>
    </row>
    <row r="82" spans="1:3" ht="21" customHeight="1">
      <c r="A82" s="7"/>
      <c r="B82" s="7"/>
      <c r="C82" s="7"/>
    </row>
    <row r="83" spans="1:3" ht="21" customHeight="1">
      <c r="A83" s="7"/>
      <c r="B83" s="7"/>
      <c r="C83" s="7"/>
    </row>
    <row r="84" spans="1:3" ht="21" customHeight="1">
      <c r="A84" s="7"/>
      <c r="B84" s="7"/>
      <c r="C84" s="7"/>
    </row>
    <row r="85" spans="1:3" ht="21" customHeight="1">
      <c r="A85" s="7"/>
      <c r="B85" s="7"/>
      <c r="C85" s="7"/>
    </row>
    <row r="86" spans="1:3" ht="21" customHeight="1">
      <c r="A86" s="7"/>
      <c r="B86" s="7"/>
      <c r="C86" s="7"/>
    </row>
    <row r="87" spans="1:3" ht="21" customHeight="1">
      <c r="A87" s="7"/>
      <c r="B87" s="7"/>
      <c r="C87" s="7"/>
    </row>
    <row r="88" spans="1:3" ht="21" customHeight="1">
      <c r="A88" s="7"/>
      <c r="B88" s="7"/>
      <c r="C88" s="7"/>
    </row>
    <row r="89" spans="1:3" ht="21" customHeight="1">
      <c r="A89" s="7"/>
      <c r="B89" s="7"/>
      <c r="C89" s="7"/>
    </row>
    <row r="90" spans="1:3" ht="21" customHeight="1">
      <c r="A90" s="7"/>
      <c r="B90" s="7"/>
      <c r="C90" s="7"/>
    </row>
    <row r="91" spans="1:3" ht="21" customHeight="1">
      <c r="A91" s="7"/>
      <c r="B91" s="7"/>
      <c r="C91" s="7"/>
    </row>
    <row r="92" spans="1:3" ht="21" customHeight="1">
      <c r="A92" s="7"/>
      <c r="B92" s="7"/>
      <c r="C92" s="7"/>
    </row>
    <row r="93" spans="1:3" ht="21" customHeight="1">
      <c r="A93" s="7"/>
      <c r="B93" s="7"/>
      <c r="C93" s="7"/>
    </row>
    <row r="94" spans="1:3" ht="21" customHeight="1">
      <c r="A94" s="7"/>
      <c r="B94" s="7"/>
      <c r="C94" s="7"/>
    </row>
    <row r="95" spans="1:3" ht="21" customHeight="1">
      <c r="A95" s="7"/>
      <c r="B95" s="7"/>
      <c r="C95" s="7"/>
    </row>
    <row r="96" spans="1:3" ht="21" customHeight="1">
      <c r="A96" s="7"/>
      <c r="B96" s="7"/>
      <c r="C96" s="7"/>
    </row>
    <row r="97" spans="1:3" ht="21" customHeight="1">
      <c r="A97" s="7"/>
      <c r="B97" s="7"/>
      <c r="C97" s="7"/>
    </row>
    <row r="98" spans="1:3" ht="21" customHeight="1">
      <c r="A98" s="7"/>
      <c r="B98" s="7"/>
      <c r="C98" s="7"/>
    </row>
    <row r="99" spans="1:3" ht="21" customHeight="1">
      <c r="A99" s="7"/>
      <c r="B99" s="7"/>
      <c r="C99" s="7"/>
    </row>
    <row r="100" spans="1:3" ht="21" customHeight="1">
      <c r="A100" s="7"/>
      <c r="B100" s="7"/>
      <c r="C100" s="7"/>
    </row>
    <row r="101" spans="1:3" ht="21" customHeight="1">
      <c r="A101" s="7"/>
      <c r="B101" s="7"/>
      <c r="C101" s="7"/>
    </row>
    <row r="102" spans="1:3" ht="21" customHeight="1">
      <c r="A102" s="7"/>
      <c r="B102" s="7"/>
      <c r="C102" s="7"/>
    </row>
    <row r="103" spans="1:3" ht="21" customHeight="1">
      <c r="A103" s="7"/>
      <c r="B103" s="7"/>
      <c r="C103" s="7"/>
    </row>
    <row r="104" spans="1:3" ht="21" customHeight="1">
      <c r="A104" s="7"/>
      <c r="B104" s="7"/>
      <c r="C104" s="7"/>
    </row>
    <row r="105" spans="1:3" ht="21" customHeight="1">
      <c r="A105" s="7"/>
      <c r="B105" s="7"/>
      <c r="C105" s="7"/>
    </row>
    <row r="106" spans="1:3" ht="21" customHeight="1">
      <c r="A106" s="7"/>
      <c r="B106" s="7"/>
      <c r="C106" s="7"/>
    </row>
    <row r="107" spans="1:3" ht="21" customHeight="1">
      <c r="A107" s="7"/>
      <c r="B107" s="7"/>
      <c r="C107" s="7"/>
    </row>
    <row r="108" spans="1:3" ht="21" customHeight="1">
      <c r="A108" s="7"/>
      <c r="B108" s="7"/>
      <c r="C108" s="7"/>
    </row>
    <row r="109" spans="1:3" ht="21" customHeight="1">
      <c r="A109" s="7"/>
      <c r="B109" s="7"/>
      <c r="C109" s="7"/>
    </row>
    <row r="110" spans="1:3" ht="21" customHeight="1">
      <c r="A110" s="7"/>
      <c r="B110" s="7"/>
      <c r="C110" s="7"/>
    </row>
    <row r="111" spans="1:3" ht="21" customHeight="1">
      <c r="A111" s="7"/>
      <c r="B111" s="7"/>
      <c r="C111" s="7"/>
    </row>
    <row r="112" spans="1:3" ht="21" customHeight="1">
      <c r="A112" s="7"/>
      <c r="B112" s="7"/>
      <c r="C112" s="7"/>
    </row>
    <row r="113" spans="1:3" ht="21" customHeight="1">
      <c r="A113" s="7"/>
      <c r="B113" s="7"/>
      <c r="C113" s="7"/>
    </row>
    <row r="114" spans="1:3" ht="21" customHeight="1">
      <c r="A114" s="7"/>
      <c r="B114" s="7"/>
      <c r="C114" s="7"/>
    </row>
    <row r="115" spans="1:3" ht="21" customHeight="1">
      <c r="A115" s="7"/>
      <c r="B115" s="7"/>
      <c r="C115" s="7"/>
    </row>
    <row r="116" spans="1:3" ht="21" customHeight="1">
      <c r="A116" s="7"/>
      <c r="B116" s="7"/>
      <c r="C116" s="7"/>
    </row>
    <row r="117" spans="1:3" ht="21" customHeight="1">
      <c r="A117" s="7"/>
      <c r="B117" s="7"/>
      <c r="C117" s="7"/>
    </row>
    <row r="118" spans="1:3" ht="21" customHeight="1">
      <c r="A118" s="7"/>
      <c r="B118" s="7"/>
      <c r="C118" s="7"/>
    </row>
    <row r="119" spans="1:3" ht="21" customHeight="1">
      <c r="A119" s="7"/>
      <c r="B119" s="7"/>
      <c r="C119" s="7"/>
    </row>
    <row r="120" spans="1:3" ht="21" customHeight="1">
      <c r="A120" s="7"/>
      <c r="B120" s="7"/>
      <c r="C120" s="7"/>
    </row>
  </sheetData>
  <mergeCells count="19">
    <mergeCell ref="A26:C26"/>
    <mergeCell ref="A27:C27"/>
    <mergeCell ref="A28:C28"/>
    <mergeCell ref="F10:F11"/>
    <mergeCell ref="A34:F34"/>
    <mergeCell ref="A32:F33"/>
    <mergeCell ref="B8:C8"/>
    <mergeCell ref="A1:F1"/>
    <mergeCell ref="A10:C11"/>
    <mergeCell ref="D10:D11"/>
    <mergeCell ref="E10:E11"/>
    <mergeCell ref="A12:A25"/>
    <mergeCell ref="B12:B15"/>
    <mergeCell ref="A29:C29"/>
    <mergeCell ref="A30:C30"/>
    <mergeCell ref="A31:C31"/>
    <mergeCell ref="B16:B18"/>
    <mergeCell ref="B19:B24"/>
    <mergeCell ref="B25:C25"/>
  </mergeCells>
  <phoneticPr fontId="15" type="noConversion"/>
  <pageMargins left="0.86614173228346458" right="0.35433070866141736" top="0.51181102362204722" bottom="0.11811023622047245" header="0.39370078740157483" footer="0.27559055118110237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J1232"/>
  <sheetViews>
    <sheetView showZeros="0" view="pageBreakPreview" zoomScale="80" zoomScaleSheetLayoutView="80" workbookViewId="0">
      <pane ySplit="945" topLeftCell="A329" activePane="bottomLeft"/>
      <selection activeCell="E194" sqref="E194"/>
      <selection pane="bottomLeft" activeCell="R345" sqref="R345"/>
    </sheetView>
  </sheetViews>
  <sheetFormatPr defaultRowHeight="18" customHeight="1"/>
  <cols>
    <col min="1" max="1" width="16.6640625" style="219" customWidth="1"/>
    <col min="2" max="2" width="6.88671875" style="182" customWidth="1"/>
    <col min="3" max="3" width="4.77734375" style="21" customWidth="1"/>
    <col min="4" max="4" width="23.33203125" style="30" customWidth="1"/>
    <col min="5" max="5" width="23.77734375" style="21" customWidth="1"/>
    <col min="6" max="6" width="6" style="21" customWidth="1"/>
    <col min="7" max="7" width="9.6640625" style="31" customWidth="1"/>
    <col min="8" max="8" width="11.77734375" style="32" customWidth="1"/>
    <col min="9" max="9" width="12.77734375" style="34" customWidth="1"/>
    <col min="10" max="10" width="11.77734375" style="33" customWidth="1"/>
    <col min="11" max="11" width="12.77734375" style="32" customWidth="1"/>
    <col min="12" max="12" width="11.77734375" style="33" customWidth="1"/>
    <col min="13" max="13" width="12.77734375" style="33" customWidth="1"/>
    <col min="14" max="14" width="8.109375" style="29" customWidth="1"/>
    <col min="15" max="15" width="13.33203125" style="89" customWidth="1"/>
    <col min="16" max="16" width="12" style="89" customWidth="1"/>
    <col min="17" max="19" width="13.33203125" style="116" customWidth="1"/>
    <col min="20" max="20" width="13.33203125" style="22" customWidth="1"/>
    <col min="21" max="62" width="8.88671875" style="22"/>
    <col min="63" max="16384" width="8.88671875" style="23"/>
  </cols>
  <sheetData>
    <row r="1" spans="1:62" ht="23.1" customHeight="1">
      <c r="C1" s="495" t="s">
        <v>1</v>
      </c>
      <c r="D1" s="497" t="s">
        <v>2</v>
      </c>
      <c r="E1" s="497" t="s">
        <v>3</v>
      </c>
      <c r="F1" s="497" t="s">
        <v>4</v>
      </c>
      <c r="G1" s="501" t="s">
        <v>5</v>
      </c>
      <c r="H1" s="503" t="s">
        <v>6</v>
      </c>
      <c r="I1" s="504"/>
      <c r="J1" s="503" t="s">
        <v>7</v>
      </c>
      <c r="K1" s="504"/>
      <c r="L1" s="503" t="s">
        <v>8</v>
      </c>
      <c r="M1" s="504"/>
      <c r="N1" s="499" t="s">
        <v>16</v>
      </c>
    </row>
    <row r="2" spans="1:62" ht="23.1" customHeight="1">
      <c r="C2" s="496"/>
      <c r="D2" s="498"/>
      <c r="E2" s="498"/>
      <c r="F2" s="498"/>
      <c r="G2" s="502"/>
      <c r="H2" s="24" t="s">
        <v>9</v>
      </c>
      <c r="I2" s="24" t="s">
        <v>10</v>
      </c>
      <c r="J2" s="24" t="s">
        <v>9</v>
      </c>
      <c r="K2" s="24" t="s">
        <v>10</v>
      </c>
      <c r="L2" s="24" t="s">
        <v>9</v>
      </c>
      <c r="M2" s="24" t="s">
        <v>10</v>
      </c>
      <c r="N2" s="500"/>
    </row>
    <row r="3" spans="1:62" s="26" customFormat="1" ht="23.1" customHeight="1">
      <c r="A3" s="220"/>
      <c r="B3" s="182"/>
      <c r="C3" s="72"/>
      <c r="D3" s="72" t="s">
        <v>14</v>
      </c>
      <c r="E3" s="72"/>
      <c r="F3" s="72"/>
      <c r="G3" s="73"/>
      <c r="H3" s="74"/>
      <c r="I3" s="75"/>
      <c r="J3" s="76"/>
      <c r="K3" s="74"/>
      <c r="L3" s="76"/>
      <c r="M3" s="76"/>
      <c r="N3" s="77"/>
      <c r="O3" s="120"/>
      <c r="P3" s="120"/>
      <c r="Q3" s="117"/>
      <c r="R3" s="117"/>
      <c r="S3" s="117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</row>
    <row r="4" spans="1:62" ht="23.1" customHeight="1">
      <c r="C4" s="78">
        <v>1</v>
      </c>
      <c r="D4" s="76" t="str">
        <f>D30</f>
        <v>가설공사</v>
      </c>
      <c r="E4" s="79"/>
      <c r="F4" s="79" t="s">
        <v>252</v>
      </c>
      <c r="G4" s="80">
        <v>1</v>
      </c>
      <c r="H4" s="81"/>
      <c r="I4" s="82">
        <f>I56</f>
        <v>2114700</v>
      </c>
      <c r="J4" s="82"/>
      <c r="K4" s="82">
        <f>K56</f>
        <v>2727950</v>
      </c>
      <c r="L4" s="82"/>
      <c r="M4" s="82">
        <f>M56</f>
        <v>4842650</v>
      </c>
      <c r="N4" s="83"/>
    </row>
    <row r="5" spans="1:62" ht="23.1" customHeight="1">
      <c r="C5" s="78">
        <v>2</v>
      </c>
      <c r="D5" s="76" t="str">
        <f>D57</f>
        <v>철거공사</v>
      </c>
      <c r="E5" s="79"/>
      <c r="F5" s="79" t="s">
        <v>252</v>
      </c>
      <c r="G5" s="80">
        <v>1</v>
      </c>
      <c r="H5" s="81"/>
      <c r="I5" s="82">
        <f>I83</f>
        <v>2760000</v>
      </c>
      <c r="J5" s="82"/>
      <c r="K5" s="82">
        <f>K83</f>
        <v>4317950</v>
      </c>
      <c r="L5" s="82"/>
      <c r="M5" s="82">
        <f>M83</f>
        <v>7077950</v>
      </c>
      <c r="N5" s="83"/>
    </row>
    <row r="6" spans="1:62" ht="23.1" customHeight="1">
      <c r="C6" s="78">
        <v>3</v>
      </c>
      <c r="D6" s="76" t="str">
        <f>D84</f>
        <v>경량공사</v>
      </c>
      <c r="E6" s="79"/>
      <c r="F6" s="79" t="s">
        <v>252</v>
      </c>
      <c r="G6" s="80">
        <v>1</v>
      </c>
      <c r="H6" s="81"/>
      <c r="I6" s="82">
        <f>I110</f>
        <v>6863060</v>
      </c>
      <c r="J6" s="82"/>
      <c r="K6" s="82">
        <f>K110</f>
        <v>6955950</v>
      </c>
      <c r="L6" s="82"/>
      <c r="M6" s="82">
        <f>M110</f>
        <v>13819010</v>
      </c>
      <c r="N6" s="83"/>
    </row>
    <row r="7" spans="1:62" ht="23.1" customHeight="1">
      <c r="C7" s="78">
        <v>4</v>
      </c>
      <c r="D7" s="76" t="str">
        <f>D111</f>
        <v>1층 유치부예배실</v>
      </c>
      <c r="E7" s="79"/>
      <c r="F7" s="79" t="s">
        <v>252</v>
      </c>
      <c r="G7" s="80">
        <v>1</v>
      </c>
      <c r="H7" s="81"/>
      <c r="I7" s="82">
        <f>I137</f>
        <v>10246190</v>
      </c>
      <c r="J7" s="82"/>
      <c r="K7" s="82">
        <f>K137</f>
        <v>6302400</v>
      </c>
      <c r="L7" s="82"/>
      <c r="M7" s="82">
        <f>M137</f>
        <v>16548590</v>
      </c>
      <c r="N7" s="83"/>
    </row>
    <row r="8" spans="1:62" ht="23.1" customHeight="1">
      <c r="C8" s="78">
        <v>5</v>
      </c>
      <c r="D8" s="76" t="str">
        <f>D138</f>
        <v>1층 피아노연습실 1,2/전실/재정부실/당회의실</v>
      </c>
      <c r="E8" s="79"/>
      <c r="F8" s="79" t="s">
        <v>252</v>
      </c>
      <c r="G8" s="80">
        <v>1</v>
      </c>
      <c r="H8" s="81"/>
      <c r="I8" s="82">
        <f>I164</f>
        <v>7167120</v>
      </c>
      <c r="J8" s="82"/>
      <c r="K8" s="82">
        <f>K164</f>
        <v>4327810</v>
      </c>
      <c r="L8" s="82"/>
      <c r="M8" s="82">
        <f>M164</f>
        <v>11494930</v>
      </c>
      <c r="N8" s="83"/>
    </row>
    <row r="9" spans="1:62" ht="23.1" customHeight="1">
      <c r="C9" s="78">
        <v>6</v>
      </c>
      <c r="D9" s="76" t="str">
        <f>D165</f>
        <v>B1층 중고등부 예배실</v>
      </c>
      <c r="E9" s="79"/>
      <c r="F9" s="79" t="s">
        <v>75</v>
      </c>
      <c r="G9" s="80">
        <v>1</v>
      </c>
      <c r="H9" s="81"/>
      <c r="I9" s="82">
        <f>I191</f>
        <v>11488940</v>
      </c>
      <c r="J9" s="82">
        <f>J191</f>
        <v>0</v>
      </c>
      <c r="K9" s="82">
        <f>K191</f>
        <v>5578940</v>
      </c>
      <c r="L9" s="82">
        <f>L191</f>
        <v>0</v>
      </c>
      <c r="M9" s="82">
        <f>M191</f>
        <v>17067880</v>
      </c>
      <c r="N9" s="83"/>
    </row>
    <row r="10" spans="1:62" ht="23.1" customHeight="1">
      <c r="C10" s="78">
        <v>7</v>
      </c>
      <c r="D10" s="76" t="str">
        <f>D192</f>
        <v>화장실조성</v>
      </c>
      <c r="E10" s="79"/>
      <c r="F10" s="79" t="s">
        <v>75</v>
      </c>
      <c r="G10" s="80">
        <v>1</v>
      </c>
      <c r="H10" s="81"/>
      <c r="I10" s="82">
        <f>I218</f>
        <v>9286270</v>
      </c>
      <c r="J10" s="82"/>
      <c r="K10" s="82">
        <f>K218</f>
        <v>5658880</v>
      </c>
      <c r="L10" s="82"/>
      <c r="M10" s="82">
        <f>M218</f>
        <v>14945150</v>
      </c>
      <c r="N10" s="83"/>
    </row>
    <row r="11" spans="1:62" ht="23.1" customHeight="1">
      <c r="C11" s="78">
        <v>8</v>
      </c>
      <c r="D11" s="76" t="str">
        <f>D219</f>
        <v>계단실공사</v>
      </c>
      <c r="E11" s="79"/>
      <c r="F11" s="79" t="s">
        <v>75</v>
      </c>
      <c r="G11" s="80">
        <v>1</v>
      </c>
      <c r="H11" s="81"/>
      <c r="I11" s="82">
        <f>I245</f>
        <v>1896160</v>
      </c>
      <c r="J11" s="82"/>
      <c r="K11" s="82">
        <f>K245</f>
        <v>1538560</v>
      </c>
      <c r="L11" s="82"/>
      <c r="M11" s="82">
        <f>M245</f>
        <v>3434720</v>
      </c>
      <c r="N11" s="83"/>
    </row>
    <row r="12" spans="1:62" ht="23.1" customHeight="1">
      <c r="C12" s="78">
        <v>9</v>
      </c>
      <c r="D12" s="76" t="str">
        <f>D246</f>
        <v>가구공사</v>
      </c>
      <c r="E12" s="79"/>
      <c r="F12" s="79" t="s">
        <v>75</v>
      </c>
      <c r="G12" s="80">
        <v>1</v>
      </c>
      <c r="H12" s="81"/>
      <c r="I12" s="82">
        <f>I273</f>
        <v>20233100</v>
      </c>
      <c r="J12" s="82">
        <f>J273</f>
        <v>0</v>
      </c>
      <c r="K12" s="82">
        <f>K273</f>
        <v>0</v>
      </c>
      <c r="L12" s="82">
        <f>L273</f>
        <v>0</v>
      </c>
      <c r="M12" s="82">
        <f>M273</f>
        <v>20233100</v>
      </c>
      <c r="N12" s="83"/>
    </row>
    <row r="13" spans="1:62" ht="23.1" customHeight="1">
      <c r="C13" s="78">
        <v>10</v>
      </c>
      <c r="D13" s="76" t="str">
        <f>D274</f>
        <v>전기공사</v>
      </c>
      <c r="E13" s="79"/>
      <c r="F13" s="79" t="s">
        <v>75</v>
      </c>
      <c r="G13" s="80">
        <v>1</v>
      </c>
      <c r="H13" s="81"/>
      <c r="I13" s="84">
        <f>I299</f>
        <v>8701910</v>
      </c>
      <c r="J13" s="84">
        <f>J299</f>
        <v>0</v>
      </c>
      <c r="K13" s="84">
        <f>K299</f>
        <v>3622500</v>
      </c>
      <c r="L13" s="84">
        <f>L299</f>
        <v>0</v>
      </c>
      <c r="M13" s="84">
        <f>M299</f>
        <v>12324410</v>
      </c>
      <c r="N13" s="83"/>
    </row>
    <row r="14" spans="1:62" ht="23.1" customHeight="1">
      <c r="C14" s="78">
        <v>11</v>
      </c>
      <c r="D14" s="76" t="str">
        <f>D300</f>
        <v>사인공사</v>
      </c>
      <c r="E14" s="79"/>
      <c r="F14" s="79" t="s">
        <v>75</v>
      </c>
      <c r="G14" s="80">
        <v>1</v>
      </c>
      <c r="H14" s="81"/>
      <c r="I14" s="84">
        <f>I325</f>
        <v>1242000</v>
      </c>
      <c r="J14" s="84">
        <f>J325</f>
        <v>0</v>
      </c>
      <c r="K14" s="84">
        <f>K325</f>
        <v>300000</v>
      </c>
      <c r="L14" s="84">
        <f>L325</f>
        <v>0</v>
      </c>
      <c r="M14" s="84">
        <f>M325</f>
        <v>1542000</v>
      </c>
      <c r="N14" s="83"/>
    </row>
    <row r="15" spans="1:62" ht="23.1" customHeight="1">
      <c r="C15" s="78">
        <v>12</v>
      </c>
      <c r="D15" s="76" t="str">
        <f>D326</f>
        <v>냉난방공사</v>
      </c>
      <c r="E15" s="79"/>
      <c r="F15" s="79" t="s">
        <v>75</v>
      </c>
      <c r="G15" s="80">
        <v>1</v>
      </c>
      <c r="H15" s="81"/>
      <c r="I15" s="84">
        <f>I351</f>
        <v>14429620</v>
      </c>
      <c r="J15" s="84">
        <f>J351</f>
        <v>0</v>
      </c>
      <c r="K15" s="84">
        <f>K351</f>
        <v>7371500</v>
      </c>
      <c r="L15" s="84">
        <f>L351</f>
        <v>0</v>
      </c>
      <c r="M15" s="84">
        <f>M351</f>
        <v>21801120</v>
      </c>
      <c r="N15" s="83"/>
    </row>
    <row r="16" spans="1:62" ht="23.1" customHeight="1">
      <c r="C16" s="78">
        <v>13</v>
      </c>
      <c r="D16" s="76" t="str">
        <f>D352</f>
        <v>기타공사</v>
      </c>
      <c r="E16" s="79"/>
      <c r="F16" s="79" t="s">
        <v>75</v>
      </c>
      <c r="G16" s="80">
        <v>1</v>
      </c>
      <c r="H16" s="81"/>
      <c r="I16" s="84">
        <f>I377</f>
        <v>862500</v>
      </c>
      <c r="J16" s="84">
        <f>J377</f>
        <v>0</v>
      </c>
      <c r="K16" s="84">
        <f>K377</f>
        <v>1150000</v>
      </c>
      <c r="L16" s="84">
        <f>L377</f>
        <v>0</v>
      </c>
      <c r="M16" s="84">
        <f>M377</f>
        <v>2012500</v>
      </c>
      <c r="N16" s="83"/>
    </row>
    <row r="17" spans="1:62" ht="23.1" customHeight="1">
      <c r="C17" s="78"/>
      <c r="D17" s="76"/>
      <c r="E17" s="79"/>
      <c r="F17" s="79"/>
      <c r="G17" s="80"/>
      <c r="H17" s="81"/>
      <c r="I17" s="84"/>
      <c r="J17" s="84"/>
      <c r="K17" s="84"/>
      <c r="L17" s="84"/>
      <c r="M17" s="84"/>
      <c r="N17" s="83"/>
    </row>
    <row r="18" spans="1:62" ht="23.1" customHeight="1">
      <c r="C18" s="78"/>
      <c r="D18" s="76"/>
      <c r="E18" s="79"/>
      <c r="F18" s="79"/>
      <c r="G18" s="80"/>
      <c r="H18" s="81"/>
      <c r="I18" s="84"/>
      <c r="J18" s="84"/>
      <c r="K18" s="84"/>
      <c r="L18" s="84"/>
      <c r="M18" s="84"/>
      <c r="N18" s="83"/>
    </row>
    <row r="19" spans="1:62" ht="23.1" customHeight="1">
      <c r="C19" s="78"/>
      <c r="D19" s="76"/>
      <c r="E19" s="79"/>
      <c r="F19" s="79"/>
      <c r="G19" s="80"/>
      <c r="H19" s="81"/>
      <c r="I19" s="84"/>
      <c r="J19" s="84"/>
      <c r="K19" s="84"/>
      <c r="L19" s="84"/>
      <c r="M19" s="84"/>
      <c r="N19" s="83"/>
    </row>
    <row r="20" spans="1:62" ht="23.1" customHeight="1">
      <c r="C20" s="78"/>
      <c r="D20" s="76"/>
      <c r="E20" s="79"/>
      <c r="F20" s="79"/>
      <c r="G20" s="80"/>
      <c r="H20" s="81"/>
      <c r="I20" s="84"/>
      <c r="J20" s="84"/>
      <c r="K20" s="84"/>
      <c r="L20" s="84"/>
      <c r="M20" s="84"/>
      <c r="N20" s="83"/>
    </row>
    <row r="21" spans="1:62" ht="23.1" customHeight="1">
      <c r="C21" s="78"/>
      <c r="D21" s="76"/>
      <c r="E21" s="79"/>
      <c r="F21" s="79"/>
      <c r="G21" s="80"/>
      <c r="H21" s="81"/>
      <c r="I21" s="84"/>
      <c r="J21" s="84"/>
      <c r="K21" s="84"/>
      <c r="L21" s="84"/>
      <c r="M21" s="84"/>
      <c r="N21" s="83"/>
    </row>
    <row r="22" spans="1:62" ht="23.1" customHeight="1">
      <c r="C22" s="78"/>
      <c r="D22" s="76"/>
      <c r="E22" s="79"/>
      <c r="F22" s="79"/>
      <c r="G22" s="80"/>
      <c r="H22" s="81"/>
      <c r="I22" s="84"/>
      <c r="J22" s="84"/>
      <c r="K22" s="84"/>
      <c r="L22" s="84"/>
      <c r="M22" s="84"/>
      <c r="N22" s="83"/>
    </row>
    <row r="23" spans="1:62" ht="23.1" customHeight="1">
      <c r="C23" s="78"/>
      <c r="D23" s="76"/>
      <c r="E23" s="79"/>
      <c r="F23" s="79"/>
      <c r="G23" s="80"/>
      <c r="H23" s="81"/>
      <c r="I23" s="84"/>
      <c r="J23" s="84"/>
      <c r="K23" s="84"/>
      <c r="L23" s="84"/>
      <c r="M23" s="84"/>
      <c r="N23" s="83"/>
    </row>
    <row r="24" spans="1:62" ht="23.1" customHeight="1">
      <c r="C24" s="78"/>
      <c r="D24" s="76"/>
      <c r="E24" s="79"/>
      <c r="F24" s="79"/>
      <c r="G24" s="80"/>
      <c r="H24" s="81"/>
      <c r="I24" s="84"/>
      <c r="J24" s="84"/>
      <c r="K24" s="84"/>
      <c r="L24" s="84"/>
      <c r="M24" s="84"/>
      <c r="N24" s="83"/>
    </row>
    <row r="25" spans="1:62" ht="22.5" customHeight="1">
      <c r="C25" s="78"/>
      <c r="D25" s="76"/>
      <c r="E25" s="79"/>
      <c r="F25" s="79"/>
      <c r="G25" s="80"/>
      <c r="H25" s="81"/>
      <c r="I25" s="84"/>
      <c r="J25" s="84"/>
      <c r="K25" s="84"/>
      <c r="L25" s="84"/>
      <c r="M25" s="84"/>
      <c r="N25" s="83"/>
    </row>
    <row r="26" spans="1:62" ht="22.5" customHeight="1">
      <c r="C26" s="72"/>
      <c r="D26" s="76"/>
      <c r="E26" s="79"/>
      <c r="F26" s="79"/>
      <c r="G26" s="80"/>
      <c r="H26" s="81"/>
      <c r="I26" s="84"/>
      <c r="J26" s="84"/>
      <c r="K26" s="85"/>
      <c r="L26" s="84"/>
      <c r="M26" s="84"/>
      <c r="N26" s="83"/>
    </row>
    <row r="27" spans="1:62" ht="22.5" customHeight="1">
      <c r="C27" s="79"/>
      <c r="D27" s="86"/>
      <c r="E27" s="79"/>
      <c r="F27" s="79"/>
      <c r="G27" s="80"/>
      <c r="H27" s="81"/>
      <c r="I27" s="87"/>
      <c r="J27" s="82"/>
      <c r="K27" s="81"/>
      <c r="L27" s="82"/>
      <c r="M27" s="82"/>
      <c r="N27" s="83"/>
      <c r="O27" s="176">
        <v>1.1200000000000001</v>
      </c>
    </row>
    <row r="28" spans="1:62" s="26" customFormat="1" ht="22.5" customHeight="1">
      <c r="A28" s="220"/>
      <c r="B28" s="183"/>
      <c r="C28" s="72"/>
      <c r="D28" s="72" t="s">
        <v>279</v>
      </c>
      <c r="E28" s="72"/>
      <c r="F28" s="72"/>
      <c r="G28" s="73"/>
      <c r="H28" s="74"/>
      <c r="I28" s="76">
        <f>SUM(I4:I27)</f>
        <v>97291570</v>
      </c>
      <c r="J28" s="76"/>
      <c r="K28" s="76">
        <f>SUM(K4:K27)</f>
        <v>49852440</v>
      </c>
      <c r="L28" s="76"/>
      <c r="M28" s="76">
        <f>SUM(M4:M27)</f>
        <v>147144010</v>
      </c>
      <c r="N28" s="77"/>
      <c r="O28" s="120"/>
      <c r="P28" s="120">
        <f>'갑지-일반'!C30</f>
        <v>171732000</v>
      </c>
      <c r="Q28" s="174" t="s">
        <v>273</v>
      </c>
      <c r="R28" s="117"/>
      <c r="S28" s="117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ht="22.5" customHeight="1">
      <c r="B29" s="184"/>
      <c r="C29" s="88"/>
      <c r="D29" s="76"/>
      <c r="E29" s="89"/>
      <c r="F29" s="90"/>
      <c r="G29" s="80"/>
      <c r="H29" s="89"/>
      <c r="I29" s="87"/>
      <c r="J29" s="82"/>
      <c r="K29" s="82"/>
      <c r="L29" s="82"/>
      <c r="M29" s="82"/>
      <c r="N29" s="83"/>
      <c r="O29" s="152">
        <v>1.1499999999999999</v>
      </c>
      <c r="P29" s="120">
        <f>원가계산서!C31</f>
        <v>0</v>
      </c>
      <c r="Q29" s="174" t="s">
        <v>274</v>
      </c>
    </row>
    <row r="30" spans="1:62" ht="22.5" customHeight="1">
      <c r="B30" s="184"/>
      <c r="C30" s="91" t="s">
        <v>265</v>
      </c>
      <c r="D30" s="76" t="s">
        <v>329</v>
      </c>
      <c r="E30" s="122"/>
      <c r="F30" s="79"/>
      <c r="G30" s="80"/>
      <c r="H30" s="82"/>
      <c r="I30" s="82"/>
      <c r="J30" s="82"/>
      <c r="K30" s="82"/>
      <c r="L30" s="82"/>
      <c r="M30" s="82"/>
      <c r="N30" s="83"/>
      <c r="O30" s="149"/>
      <c r="P30" s="149"/>
    </row>
    <row r="31" spans="1:62" ht="22.5" customHeight="1">
      <c r="C31" s="119"/>
      <c r="D31" s="82" t="s">
        <v>52</v>
      </c>
      <c r="E31" s="89"/>
      <c r="F31" s="89" t="s">
        <v>33</v>
      </c>
      <c r="G31" s="80">
        <f>입력!B9</f>
        <v>135.55000000000001</v>
      </c>
      <c r="H31" s="82">
        <f>O31*$O$29</f>
        <v>0</v>
      </c>
      <c r="I31" s="82">
        <f t="shared" ref="I31:I38" si="0">ROUND(G31*H31,-1)</f>
        <v>0</v>
      </c>
      <c r="J31" s="82">
        <f t="shared" ref="J31:J38" si="1">P31*$O$29</f>
        <v>1724.9999999999998</v>
      </c>
      <c r="K31" s="82">
        <f t="shared" ref="K31:K38" si="2">ROUND(G31*J31,-1)</f>
        <v>233820</v>
      </c>
      <c r="L31" s="82">
        <f t="shared" ref="L31:L38" si="3">H31+J31</f>
        <v>1724.9999999999998</v>
      </c>
      <c r="M31" s="82">
        <f>I31+K31</f>
        <v>233820</v>
      </c>
      <c r="N31" s="83"/>
      <c r="P31" s="89">
        <v>1500</v>
      </c>
    </row>
    <row r="32" spans="1:62" ht="22.5" customHeight="1">
      <c r="C32" s="119"/>
      <c r="D32" s="82" t="s">
        <v>45</v>
      </c>
      <c r="E32" s="89" t="s">
        <v>365</v>
      </c>
      <c r="F32" s="89" t="s">
        <v>315</v>
      </c>
      <c r="G32" s="80">
        <f>G31</f>
        <v>135.55000000000001</v>
      </c>
      <c r="H32" s="82">
        <f t="shared" ref="H32:H38" si="4">O32*$O$29</f>
        <v>0</v>
      </c>
      <c r="I32" s="82">
        <f t="shared" si="0"/>
        <v>0</v>
      </c>
      <c r="J32" s="82">
        <f t="shared" si="1"/>
        <v>2875</v>
      </c>
      <c r="K32" s="82">
        <f t="shared" si="2"/>
        <v>389710</v>
      </c>
      <c r="L32" s="82">
        <f t="shared" si="3"/>
        <v>2875</v>
      </c>
      <c r="M32" s="82">
        <f t="shared" ref="M32:M38" si="5">I32+K32</f>
        <v>389710</v>
      </c>
      <c r="N32" s="83"/>
      <c r="P32" s="89">
        <v>2500</v>
      </c>
    </row>
    <row r="33" spans="2:16" ht="22.5" customHeight="1">
      <c r="C33" s="119"/>
      <c r="D33" s="82" t="s">
        <v>46</v>
      </c>
      <c r="E33" s="89"/>
      <c r="F33" s="89" t="s">
        <v>33</v>
      </c>
      <c r="G33" s="80">
        <f>G32</f>
        <v>135.55000000000001</v>
      </c>
      <c r="H33" s="82">
        <f t="shared" si="4"/>
        <v>1724.9999999999998</v>
      </c>
      <c r="I33" s="82">
        <f t="shared" si="0"/>
        <v>233820</v>
      </c>
      <c r="J33" s="82">
        <f t="shared" si="1"/>
        <v>4024.9999999999995</v>
      </c>
      <c r="K33" s="82">
        <f t="shared" si="2"/>
        <v>545590</v>
      </c>
      <c r="L33" s="82">
        <f t="shared" si="3"/>
        <v>5749.9999999999991</v>
      </c>
      <c r="M33" s="82">
        <f t="shared" si="5"/>
        <v>779410</v>
      </c>
      <c r="N33" s="83"/>
      <c r="O33" s="89">
        <v>1500</v>
      </c>
      <c r="P33" s="89">
        <v>3500</v>
      </c>
    </row>
    <row r="34" spans="2:16" ht="22.5" customHeight="1">
      <c r="C34" s="119"/>
      <c r="D34" s="82" t="s">
        <v>113</v>
      </c>
      <c r="E34" s="89"/>
      <c r="F34" s="89" t="s">
        <v>33</v>
      </c>
      <c r="G34" s="80">
        <f>G33</f>
        <v>135.55000000000001</v>
      </c>
      <c r="H34" s="82">
        <f t="shared" si="4"/>
        <v>0</v>
      </c>
      <c r="I34" s="82">
        <f t="shared" si="0"/>
        <v>0</v>
      </c>
      <c r="J34" s="82">
        <f t="shared" si="1"/>
        <v>4024.9999999999995</v>
      </c>
      <c r="K34" s="82">
        <f t="shared" si="2"/>
        <v>545590</v>
      </c>
      <c r="L34" s="82">
        <f t="shared" si="3"/>
        <v>4024.9999999999995</v>
      </c>
      <c r="M34" s="82">
        <f t="shared" si="5"/>
        <v>545590</v>
      </c>
      <c r="N34" s="83"/>
      <c r="P34" s="89">
        <v>3500</v>
      </c>
    </row>
    <row r="35" spans="2:16" ht="22.5" customHeight="1">
      <c r="C35" s="119"/>
      <c r="D35" s="82" t="s">
        <v>307</v>
      </c>
      <c r="E35" s="89"/>
      <c r="F35" s="89" t="s">
        <v>33</v>
      </c>
      <c r="G35" s="80">
        <f>G34</f>
        <v>135.55000000000001</v>
      </c>
      <c r="H35" s="82">
        <f t="shared" si="4"/>
        <v>0</v>
      </c>
      <c r="I35" s="82">
        <f t="shared" si="0"/>
        <v>0</v>
      </c>
      <c r="J35" s="82">
        <f t="shared" si="1"/>
        <v>1724.9999999999998</v>
      </c>
      <c r="K35" s="82">
        <f t="shared" si="2"/>
        <v>233820</v>
      </c>
      <c r="L35" s="82">
        <f t="shared" si="3"/>
        <v>1724.9999999999998</v>
      </c>
      <c r="M35" s="82">
        <f t="shared" si="5"/>
        <v>233820</v>
      </c>
      <c r="N35" s="83"/>
      <c r="P35" s="89">
        <v>1500</v>
      </c>
    </row>
    <row r="36" spans="2:16" ht="22.5" customHeight="1">
      <c r="B36" s="184"/>
      <c r="C36" s="119"/>
      <c r="D36" s="82" t="s">
        <v>308</v>
      </c>
      <c r="E36" s="89"/>
      <c r="F36" s="89" t="s">
        <v>33</v>
      </c>
      <c r="G36" s="80">
        <f>G33</f>
        <v>135.55000000000001</v>
      </c>
      <c r="H36" s="82">
        <f t="shared" si="4"/>
        <v>575</v>
      </c>
      <c r="I36" s="82">
        <f t="shared" si="0"/>
        <v>77940</v>
      </c>
      <c r="J36" s="82">
        <f t="shared" si="1"/>
        <v>2300</v>
      </c>
      <c r="K36" s="82">
        <f t="shared" si="2"/>
        <v>311770</v>
      </c>
      <c r="L36" s="82">
        <f t="shared" si="3"/>
        <v>2875</v>
      </c>
      <c r="M36" s="82">
        <f t="shared" si="5"/>
        <v>389710</v>
      </c>
      <c r="N36" s="83"/>
      <c r="O36" s="89">
        <v>500</v>
      </c>
      <c r="P36" s="89">
        <v>2000</v>
      </c>
    </row>
    <row r="37" spans="2:16" ht="22.5" customHeight="1">
      <c r="B37" s="184"/>
      <c r="C37" s="119"/>
      <c r="D37" s="82" t="s">
        <v>117</v>
      </c>
      <c r="E37" s="89"/>
      <c r="F37" s="89" t="s">
        <v>33</v>
      </c>
      <c r="G37" s="80">
        <f>G34</f>
        <v>135.55000000000001</v>
      </c>
      <c r="H37" s="82">
        <f t="shared" si="4"/>
        <v>575</v>
      </c>
      <c r="I37" s="82">
        <f t="shared" si="0"/>
        <v>77940</v>
      </c>
      <c r="J37" s="82">
        <f t="shared" si="1"/>
        <v>3449.9999999999995</v>
      </c>
      <c r="K37" s="82">
        <f t="shared" si="2"/>
        <v>467650</v>
      </c>
      <c r="L37" s="82">
        <f t="shared" si="3"/>
        <v>4024.9999999999995</v>
      </c>
      <c r="M37" s="82">
        <f t="shared" si="5"/>
        <v>545590</v>
      </c>
      <c r="N37" s="83"/>
      <c r="O37" s="89">
        <v>500</v>
      </c>
      <c r="P37" s="89">
        <v>3000</v>
      </c>
    </row>
    <row r="38" spans="2:16" ht="22.5" customHeight="1">
      <c r="B38" s="184"/>
      <c r="C38" s="119"/>
      <c r="D38" s="82" t="s">
        <v>50</v>
      </c>
      <c r="E38" s="89" t="s">
        <v>226</v>
      </c>
      <c r="F38" s="89" t="s">
        <v>225</v>
      </c>
      <c r="G38" s="80">
        <v>5</v>
      </c>
      <c r="H38" s="82">
        <f t="shared" si="4"/>
        <v>345000</v>
      </c>
      <c r="I38" s="82">
        <f t="shared" si="0"/>
        <v>1725000</v>
      </c>
      <c r="J38" s="82">
        <f t="shared" si="1"/>
        <v>0</v>
      </c>
      <c r="K38" s="82">
        <f t="shared" si="2"/>
        <v>0</v>
      </c>
      <c r="L38" s="82">
        <f t="shared" si="3"/>
        <v>345000</v>
      </c>
      <c r="M38" s="82">
        <f t="shared" si="5"/>
        <v>1725000</v>
      </c>
      <c r="N38" s="83"/>
      <c r="O38" s="89">
        <v>300000</v>
      </c>
    </row>
    <row r="39" spans="2:16" ht="22.5" customHeight="1">
      <c r="B39" s="184"/>
      <c r="C39" s="119"/>
      <c r="D39" s="180"/>
      <c r="E39" s="93"/>
      <c r="F39" s="89"/>
      <c r="G39" s="80"/>
      <c r="H39" s="82">
        <f t="shared" ref="H39:H55" si="6">O39*$O$29</f>
        <v>0</v>
      </c>
      <c r="I39" s="82">
        <f t="shared" ref="I39:I55" si="7">ROUND(G39*H39,-1)</f>
        <v>0</v>
      </c>
      <c r="J39" s="82">
        <f t="shared" ref="J39:J55" si="8">P39*$O$29</f>
        <v>0</v>
      </c>
      <c r="K39" s="82">
        <f t="shared" ref="K39:K55" si="9">ROUND(G39*J39,-1)</f>
        <v>0</v>
      </c>
      <c r="L39" s="82">
        <f t="shared" ref="L39:L55" si="10">H39+J39</f>
        <v>0</v>
      </c>
      <c r="M39" s="82">
        <f t="shared" ref="M39:M55" si="11">I39+K39</f>
        <v>0</v>
      </c>
      <c r="N39" s="83"/>
    </row>
    <row r="40" spans="2:16" ht="22.5" customHeight="1">
      <c r="B40" s="184"/>
      <c r="C40" s="119"/>
      <c r="D40" s="180"/>
      <c r="E40" s="93"/>
      <c r="F40" s="89"/>
      <c r="G40" s="80"/>
      <c r="H40" s="82">
        <f t="shared" si="6"/>
        <v>0</v>
      </c>
      <c r="I40" s="82">
        <f t="shared" si="7"/>
        <v>0</v>
      </c>
      <c r="J40" s="82">
        <f t="shared" si="8"/>
        <v>0</v>
      </c>
      <c r="K40" s="82">
        <f t="shared" si="9"/>
        <v>0</v>
      </c>
      <c r="L40" s="82">
        <f t="shared" si="10"/>
        <v>0</v>
      </c>
      <c r="M40" s="82">
        <f t="shared" si="11"/>
        <v>0</v>
      </c>
      <c r="N40" s="94"/>
      <c r="O40" s="151"/>
    </row>
    <row r="41" spans="2:16" ht="22.5" customHeight="1">
      <c r="B41" s="184"/>
      <c r="C41" s="119"/>
      <c r="D41" s="180"/>
      <c r="E41" s="93"/>
      <c r="F41" s="89"/>
      <c r="G41" s="80"/>
      <c r="H41" s="82">
        <f t="shared" si="6"/>
        <v>0</v>
      </c>
      <c r="I41" s="82">
        <f t="shared" si="7"/>
        <v>0</v>
      </c>
      <c r="J41" s="82">
        <f t="shared" si="8"/>
        <v>0</v>
      </c>
      <c r="K41" s="82">
        <f t="shared" si="9"/>
        <v>0</v>
      </c>
      <c r="L41" s="82">
        <f t="shared" si="10"/>
        <v>0</v>
      </c>
      <c r="M41" s="82">
        <f t="shared" si="11"/>
        <v>0</v>
      </c>
      <c r="N41" s="83"/>
    </row>
    <row r="42" spans="2:16" ht="22.5" customHeight="1">
      <c r="B42" s="184"/>
      <c r="C42" s="119"/>
      <c r="D42" s="180"/>
      <c r="E42" s="93"/>
      <c r="F42" s="89"/>
      <c r="G42" s="80"/>
      <c r="H42" s="82">
        <f t="shared" si="6"/>
        <v>0</v>
      </c>
      <c r="I42" s="82">
        <f t="shared" si="7"/>
        <v>0</v>
      </c>
      <c r="J42" s="82">
        <f t="shared" si="8"/>
        <v>0</v>
      </c>
      <c r="K42" s="82">
        <f t="shared" si="9"/>
        <v>0</v>
      </c>
      <c r="L42" s="82">
        <f t="shared" si="10"/>
        <v>0</v>
      </c>
      <c r="M42" s="82">
        <f t="shared" si="11"/>
        <v>0</v>
      </c>
      <c r="N42" s="83"/>
    </row>
    <row r="43" spans="2:16" ht="22.5" customHeight="1">
      <c r="B43" s="184"/>
      <c r="C43" s="119"/>
      <c r="D43" s="180"/>
      <c r="E43" s="93"/>
      <c r="F43" s="89"/>
      <c r="G43" s="80"/>
      <c r="H43" s="82">
        <f t="shared" si="6"/>
        <v>0</v>
      </c>
      <c r="I43" s="82">
        <f t="shared" si="7"/>
        <v>0</v>
      </c>
      <c r="J43" s="82">
        <f t="shared" si="8"/>
        <v>0</v>
      </c>
      <c r="K43" s="82">
        <f t="shared" si="9"/>
        <v>0</v>
      </c>
      <c r="L43" s="82">
        <f t="shared" si="10"/>
        <v>0</v>
      </c>
      <c r="M43" s="82">
        <f t="shared" si="11"/>
        <v>0</v>
      </c>
      <c r="N43" s="83"/>
    </row>
    <row r="44" spans="2:16" ht="22.5" customHeight="1">
      <c r="B44" s="184"/>
      <c r="C44" s="119"/>
      <c r="D44" s="180"/>
      <c r="E44" s="93"/>
      <c r="F44" s="89"/>
      <c r="G44" s="80"/>
      <c r="H44" s="82">
        <f t="shared" si="6"/>
        <v>0</v>
      </c>
      <c r="I44" s="82">
        <f t="shared" si="7"/>
        <v>0</v>
      </c>
      <c r="J44" s="82">
        <f t="shared" si="8"/>
        <v>0</v>
      </c>
      <c r="K44" s="82">
        <f t="shared" si="9"/>
        <v>0</v>
      </c>
      <c r="L44" s="82">
        <f t="shared" si="10"/>
        <v>0</v>
      </c>
      <c r="M44" s="82">
        <f t="shared" si="11"/>
        <v>0</v>
      </c>
      <c r="N44" s="83"/>
    </row>
    <row r="45" spans="2:16" ht="22.5" customHeight="1">
      <c r="B45" s="184"/>
      <c r="C45" s="119"/>
      <c r="D45" s="180"/>
      <c r="E45" s="93"/>
      <c r="F45" s="89"/>
      <c r="G45" s="80"/>
      <c r="H45" s="82">
        <f t="shared" si="6"/>
        <v>0</v>
      </c>
      <c r="I45" s="82">
        <f t="shared" si="7"/>
        <v>0</v>
      </c>
      <c r="J45" s="82">
        <f t="shared" si="8"/>
        <v>0</v>
      </c>
      <c r="K45" s="82">
        <f t="shared" si="9"/>
        <v>0</v>
      </c>
      <c r="L45" s="82">
        <f t="shared" si="10"/>
        <v>0</v>
      </c>
      <c r="M45" s="82">
        <f t="shared" si="11"/>
        <v>0</v>
      </c>
      <c r="N45" s="83"/>
    </row>
    <row r="46" spans="2:16" ht="22.5" customHeight="1">
      <c r="B46" s="184"/>
      <c r="C46" s="119"/>
      <c r="D46" s="180"/>
      <c r="E46" s="93"/>
      <c r="F46" s="89"/>
      <c r="G46" s="80"/>
      <c r="H46" s="82">
        <f t="shared" si="6"/>
        <v>0</v>
      </c>
      <c r="I46" s="82">
        <f t="shared" si="7"/>
        <v>0</v>
      </c>
      <c r="J46" s="82">
        <f t="shared" si="8"/>
        <v>0</v>
      </c>
      <c r="K46" s="82">
        <f t="shared" si="9"/>
        <v>0</v>
      </c>
      <c r="L46" s="82">
        <f t="shared" si="10"/>
        <v>0</v>
      </c>
      <c r="M46" s="82">
        <f t="shared" si="11"/>
        <v>0</v>
      </c>
      <c r="N46" s="83"/>
    </row>
    <row r="47" spans="2:16" ht="22.5" customHeight="1">
      <c r="B47" s="184"/>
      <c r="C47" s="119"/>
      <c r="D47" s="180"/>
      <c r="E47" s="93"/>
      <c r="F47" s="89"/>
      <c r="G47" s="80"/>
      <c r="H47" s="82">
        <f t="shared" si="6"/>
        <v>0</v>
      </c>
      <c r="I47" s="82">
        <f t="shared" si="7"/>
        <v>0</v>
      </c>
      <c r="J47" s="82">
        <f t="shared" si="8"/>
        <v>0</v>
      </c>
      <c r="K47" s="82">
        <f t="shared" si="9"/>
        <v>0</v>
      </c>
      <c r="L47" s="82">
        <f t="shared" si="10"/>
        <v>0</v>
      </c>
      <c r="M47" s="82">
        <f t="shared" si="11"/>
        <v>0</v>
      </c>
      <c r="N47" s="83"/>
    </row>
    <row r="48" spans="2:16" ht="22.5" customHeight="1">
      <c r="B48" s="184"/>
      <c r="C48" s="119"/>
      <c r="D48" s="180"/>
      <c r="E48" s="93"/>
      <c r="F48" s="89"/>
      <c r="G48" s="80"/>
      <c r="H48" s="82">
        <f t="shared" si="6"/>
        <v>0</v>
      </c>
      <c r="I48" s="82">
        <f t="shared" si="7"/>
        <v>0</v>
      </c>
      <c r="J48" s="82">
        <f t="shared" si="8"/>
        <v>0</v>
      </c>
      <c r="K48" s="82">
        <f t="shared" si="9"/>
        <v>0</v>
      </c>
      <c r="L48" s="82">
        <f t="shared" si="10"/>
        <v>0</v>
      </c>
      <c r="M48" s="82">
        <f t="shared" si="11"/>
        <v>0</v>
      </c>
      <c r="N48" s="83"/>
    </row>
    <row r="49" spans="1:62" ht="22.5" customHeight="1">
      <c r="B49" s="184"/>
      <c r="C49" s="119"/>
      <c r="D49" s="180"/>
      <c r="E49" s="93"/>
      <c r="F49" s="89"/>
      <c r="G49" s="80"/>
      <c r="H49" s="82">
        <f t="shared" si="6"/>
        <v>0</v>
      </c>
      <c r="I49" s="82">
        <f t="shared" si="7"/>
        <v>0</v>
      </c>
      <c r="J49" s="82">
        <f t="shared" si="8"/>
        <v>0</v>
      </c>
      <c r="K49" s="82">
        <f t="shared" si="9"/>
        <v>0</v>
      </c>
      <c r="L49" s="82">
        <f t="shared" si="10"/>
        <v>0</v>
      </c>
      <c r="M49" s="82">
        <f t="shared" si="11"/>
        <v>0</v>
      </c>
      <c r="N49" s="83"/>
    </row>
    <row r="50" spans="1:62" ht="22.5" customHeight="1">
      <c r="B50" s="184"/>
      <c r="C50" s="119"/>
      <c r="D50" s="180"/>
      <c r="E50" s="93"/>
      <c r="F50" s="89"/>
      <c r="G50" s="80"/>
      <c r="H50" s="82">
        <f t="shared" si="6"/>
        <v>0</v>
      </c>
      <c r="I50" s="82">
        <f t="shared" si="7"/>
        <v>0</v>
      </c>
      <c r="J50" s="82">
        <f t="shared" si="8"/>
        <v>0</v>
      </c>
      <c r="K50" s="82">
        <f t="shared" si="9"/>
        <v>0</v>
      </c>
      <c r="L50" s="82">
        <f t="shared" si="10"/>
        <v>0</v>
      </c>
      <c r="M50" s="82">
        <f t="shared" si="11"/>
        <v>0</v>
      </c>
      <c r="N50" s="83"/>
    </row>
    <row r="51" spans="1:62" ht="22.5" customHeight="1">
      <c r="B51" s="184"/>
      <c r="C51" s="119"/>
      <c r="D51" s="180"/>
      <c r="E51" s="93"/>
      <c r="F51" s="89"/>
      <c r="G51" s="80"/>
      <c r="H51" s="82">
        <f t="shared" si="6"/>
        <v>0</v>
      </c>
      <c r="I51" s="82">
        <f t="shared" si="7"/>
        <v>0</v>
      </c>
      <c r="J51" s="82">
        <f t="shared" si="8"/>
        <v>0</v>
      </c>
      <c r="K51" s="82">
        <f t="shared" si="9"/>
        <v>0</v>
      </c>
      <c r="L51" s="82">
        <f t="shared" si="10"/>
        <v>0</v>
      </c>
      <c r="M51" s="82">
        <f t="shared" si="11"/>
        <v>0</v>
      </c>
      <c r="N51" s="83"/>
    </row>
    <row r="52" spans="1:62" ht="22.5" customHeight="1">
      <c r="B52" s="184"/>
      <c r="C52" s="119"/>
      <c r="D52" s="180"/>
      <c r="E52" s="93"/>
      <c r="F52" s="89"/>
      <c r="G52" s="80"/>
      <c r="H52" s="82">
        <f t="shared" si="6"/>
        <v>0</v>
      </c>
      <c r="I52" s="82">
        <f t="shared" si="7"/>
        <v>0</v>
      </c>
      <c r="J52" s="82">
        <f t="shared" si="8"/>
        <v>0</v>
      </c>
      <c r="K52" s="82">
        <f t="shared" si="9"/>
        <v>0</v>
      </c>
      <c r="L52" s="82">
        <f t="shared" si="10"/>
        <v>0</v>
      </c>
      <c r="M52" s="82">
        <f t="shared" si="11"/>
        <v>0</v>
      </c>
      <c r="N52" s="83"/>
    </row>
    <row r="53" spans="1:62" ht="22.5" customHeight="1">
      <c r="B53" s="184"/>
      <c r="C53" s="121"/>
      <c r="D53" s="180"/>
      <c r="E53" s="93"/>
      <c r="F53" s="89"/>
      <c r="G53" s="80"/>
      <c r="H53" s="82">
        <f t="shared" si="6"/>
        <v>0</v>
      </c>
      <c r="I53" s="82">
        <f t="shared" si="7"/>
        <v>0</v>
      </c>
      <c r="J53" s="82">
        <f t="shared" si="8"/>
        <v>0</v>
      </c>
      <c r="K53" s="82">
        <f t="shared" si="9"/>
        <v>0</v>
      </c>
      <c r="L53" s="82">
        <f t="shared" si="10"/>
        <v>0</v>
      </c>
      <c r="M53" s="82">
        <f t="shared" si="11"/>
        <v>0</v>
      </c>
      <c r="N53" s="83"/>
      <c r="O53" s="149"/>
      <c r="P53" s="149"/>
    </row>
    <row r="54" spans="1:62" ht="22.5" customHeight="1">
      <c r="B54" s="184"/>
      <c r="C54" s="121"/>
      <c r="D54" s="180"/>
      <c r="E54" s="93"/>
      <c r="F54" s="89"/>
      <c r="G54" s="80"/>
      <c r="H54" s="82">
        <f t="shared" si="6"/>
        <v>0</v>
      </c>
      <c r="I54" s="82">
        <f t="shared" si="7"/>
        <v>0</v>
      </c>
      <c r="J54" s="82">
        <f t="shared" si="8"/>
        <v>0</v>
      </c>
      <c r="K54" s="82">
        <f t="shared" si="9"/>
        <v>0</v>
      </c>
      <c r="L54" s="82">
        <f t="shared" si="10"/>
        <v>0</v>
      </c>
      <c r="M54" s="82">
        <f t="shared" si="11"/>
        <v>0</v>
      </c>
      <c r="N54" s="83"/>
      <c r="O54" s="149"/>
      <c r="P54" s="149"/>
    </row>
    <row r="55" spans="1:62" ht="22.5" customHeight="1">
      <c r="B55" s="184"/>
      <c r="C55" s="121"/>
      <c r="D55" s="180"/>
      <c r="E55" s="93"/>
      <c r="F55" s="89"/>
      <c r="G55" s="80"/>
      <c r="H55" s="82">
        <f t="shared" si="6"/>
        <v>0</v>
      </c>
      <c r="I55" s="82">
        <f t="shared" si="7"/>
        <v>0</v>
      </c>
      <c r="J55" s="82">
        <f t="shared" si="8"/>
        <v>0</v>
      </c>
      <c r="K55" s="82">
        <f t="shared" si="9"/>
        <v>0</v>
      </c>
      <c r="L55" s="82">
        <f t="shared" si="10"/>
        <v>0</v>
      </c>
      <c r="M55" s="82">
        <f t="shared" si="11"/>
        <v>0</v>
      </c>
      <c r="N55" s="83"/>
      <c r="O55" s="149"/>
      <c r="P55" s="149"/>
    </row>
    <row r="56" spans="1:62" ht="22.5" customHeight="1">
      <c r="B56" s="184"/>
      <c r="C56" s="88"/>
      <c r="D56" s="72" t="s">
        <v>309</v>
      </c>
      <c r="E56" s="72"/>
      <c r="F56" s="72"/>
      <c r="G56" s="73"/>
      <c r="H56" s="76"/>
      <c r="I56" s="76">
        <f>SUM(I31:I55)</f>
        <v>2114700</v>
      </c>
      <c r="J56" s="76"/>
      <c r="K56" s="76">
        <f>SUM(K31:K55)</f>
        <v>2727950</v>
      </c>
      <c r="L56" s="76"/>
      <c r="M56" s="76">
        <f>SUM(M31:M55)</f>
        <v>4842650</v>
      </c>
      <c r="N56" s="83"/>
      <c r="O56" s="149"/>
      <c r="P56" s="149"/>
    </row>
    <row r="57" spans="1:62" ht="22.5" customHeight="1">
      <c r="B57" s="184"/>
      <c r="C57" s="91" t="s">
        <v>135</v>
      </c>
      <c r="D57" s="76" t="s">
        <v>330</v>
      </c>
      <c r="E57" s="72"/>
      <c r="F57" s="72"/>
      <c r="G57" s="73"/>
      <c r="H57" s="76"/>
      <c r="I57" s="76"/>
      <c r="J57" s="76"/>
      <c r="K57" s="76"/>
      <c r="L57" s="76"/>
      <c r="M57" s="76"/>
      <c r="N57" s="83"/>
      <c r="O57" s="149"/>
      <c r="P57" s="149"/>
    </row>
    <row r="58" spans="1:62" ht="22.5" customHeight="1">
      <c r="C58" s="88"/>
      <c r="D58" s="82" t="s">
        <v>267</v>
      </c>
      <c r="E58" s="89" t="s">
        <v>355</v>
      </c>
      <c r="F58" s="89" t="s">
        <v>33</v>
      </c>
      <c r="G58" s="80">
        <f>입력!B9</f>
        <v>135.55000000000001</v>
      </c>
      <c r="H58" s="82">
        <f t="shared" ref="H58:H82" si="12">O58*$O$29</f>
        <v>0</v>
      </c>
      <c r="I58" s="82">
        <f t="shared" ref="I58:I82" si="13">ROUND(G58*H58,-1)</f>
        <v>0</v>
      </c>
      <c r="J58" s="82">
        <f t="shared" ref="J58:J82" si="14">P58*$O$29</f>
        <v>5750</v>
      </c>
      <c r="K58" s="82">
        <f t="shared" ref="K58:K82" si="15">ROUND(G58*J58,-1)</f>
        <v>779410</v>
      </c>
      <c r="L58" s="82">
        <f t="shared" ref="L58:M73" si="16">H58+J58</f>
        <v>5750</v>
      </c>
      <c r="M58" s="82">
        <f>I58+K58</f>
        <v>779410</v>
      </c>
      <c r="N58" s="83"/>
      <c r="P58" s="89">
        <v>5000</v>
      </c>
    </row>
    <row r="59" spans="1:62" ht="22.5" customHeight="1">
      <c r="C59" s="88"/>
      <c r="D59" s="82" t="s">
        <v>268</v>
      </c>
      <c r="E59" s="89" t="s">
        <v>332</v>
      </c>
      <c r="F59" s="89" t="s">
        <v>33</v>
      </c>
      <c r="G59" s="80">
        <f>G58</f>
        <v>135.55000000000001</v>
      </c>
      <c r="H59" s="82">
        <f t="shared" si="12"/>
        <v>0</v>
      </c>
      <c r="I59" s="82">
        <f t="shared" si="13"/>
        <v>0</v>
      </c>
      <c r="J59" s="82">
        <f t="shared" si="14"/>
        <v>8625</v>
      </c>
      <c r="K59" s="82">
        <f t="shared" si="15"/>
        <v>1169120</v>
      </c>
      <c r="L59" s="82">
        <f t="shared" si="16"/>
        <v>8625</v>
      </c>
      <c r="M59" s="82">
        <f t="shared" si="16"/>
        <v>1169120</v>
      </c>
      <c r="N59" s="83"/>
      <c r="P59" s="89">
        <v>7500</v>
      </c>
    </row>
    <row r="60" spans="1:62" ht="22.5" customHeight="1" thickBot="1">
      <c r="C60" s="88"/>
      <c r="D60" s="82" t="s">
        <v>328</v>
      </c>
      <c r="E60" s="89" t="s">
        <v>406</v>
      </c>
      <c r="F60" s="89" t="s">
        <v>33</v>
      </c>
      <c r="G60" s="80">
        <f>G59</f>
        <v>135.55000000000001</v>
      </c>
      <c r="H60" s="82">
        <f t="shared" si="12"/>
        <v>0</v>
      </c>
      <c r="I60" s="82">
        <f t="shared" si="13"/>
        <v>0</v>
      </c>
      <c r="J60" s="82">
        <f t="shared" si="14"/>
        <v>12649.999999999998</v>
      </c>
      <c r="K60" s="82">
        <f t="shared" si="15"/>
        <v>1714710</v>
      </c>
      <c r="L60" s="82">
        <f t="shared" si="16"/>
        <v>12649.999999999998</v>
      </c>
      <c r="M60" s="82">
        <f t="shared" si="16"/>
        <v>1714710</v>
      </c>
      <c r="N60" s="83"/>
      <c r="P60" s="89">
        <v>11000</v>
      </c>
    </row>
    <row r="61" spans="1:62" s="28" customFormat="1" ht="22.5" customHeight="1">
      <c r="A61" s="221"/>
      <c r="B61" s="185"/>
      <c r="C61" s="88"/>
      <c r="D61" s="180" t="s">
        <v>269</v>
      </c>
      <c r="E61" s="93"/>
      <c r="F61" s="89" t="s">
        <v>33</v>
      </c>
      <c r="G61" s="80">
        <f>G58</f>
        <v>135.55000000000001</v>
      </c>
      <c r="H61" s="82">
        <f t="shared" si="12"/>
        <v>0</v>
      </c>
      <c r="I61" s="82">
        <f t="shared" si="13"/>
        <v>0</v>
      </c>
      <c r="J61" s="82">
        <f t="shared" si="14"/>
        <v>4830</v>
      </c>
      <c r="K61" s="82">
        <f t="shared" si="15"/>
        <v>654710</v>
      </c>
      <c r="L61" s="82">
        <f t="shared" si="16"/>
        <v>4830</v>
      </c>
      <c r="M61" s="82">
        <f t="shared" si="16"/>
        <v>654710</v>
      </c>
      <c r="N61" s="83"/>
      <c r="O61" s="150"/>
      <c r="P61" s="150">
        <v>4200</v>
      </c>
      <c r="Q61" s="117"/>
      <c r="R61" s="117"/>
      <c r="S61" s="117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</row>
    <row r="62" spans="1:62" s="25" customFormat="1" ht="22.5" customHeight="1">
      <c r="A62" s="221"/>
      <c r="B62" s="185"/>
      <c r="C62" s="88"/>
      <c r="D62" s="180" t="s">
        <v>270</v>
      </c>
      <c r="E62" s="93" t="s">
        <v>275</v>
      </c>
      <c r="F62" s="89" t="s">
        <v>225</v>
      </c>
      <c r="G62" s="80">
        <v>8</v>
      </c>
      <c r="H62" s="82">
        <f t="shared" si="12"/>
        <v>345000</v>
      </c>
      <c r="I62" s="82">
        <f t="shared" si="13"/>
        <v>2760000</v>
      </c>
      <c r="J62" s="82">
        <f t="shared" si="14"/>
        <v>0</v>
      </c>
      <c r="K62" s="82">
        <f t="shared" si="15"/>
        <v>0</v>
      </c>
      <c r="L62" s="82">
        <f t="shared" si="16"/>
        <v>345000</v>
      </c>
      <c r="M62" s="82">
        <f t="shared" si="16"/>
        <v>2760000</v>
      </c>
      <c r="N62" s="83"/>
      <c r="O62" s="149">
        <v>300000</v>
      </c>
      <c r="P62" s="149"/>
      <c r="Q62" s="117"/>
      <c r="R62" s="117"/>
      <c r="S62" s="117"/>
    </row>
    <row r="63" spans="1:62" s="25" customFormat="1" ht="22.5" customHeight="1">
      <c r="A63" s="221"/>
      <c r="B63" s="185"/>
      <c r="C63" s="88"/>
      <c r="D63" s="82"/>
      <c r="E63" s="89"/>
      <c r="F63" s="89"/>
      <c r="G63" s="80"/>
      <c r="H63" s="82">
        <f t="shared" si="12"/>
        <v>0</v>
      </c>
      <c r="I63" s="82">
        <f t="shared" si="13"/>
        <v>0</v>
      </c>
      <c r="J63" s="82">
        <f t="shared" si="14"/>
        <v>0</v>
      </c>
      <c r="K63" s="82">
        <f t="shared" si="15"/>
        <v>0</v>
      </c>
      <c r="L63" s="82">
        <f t="shared" si="16"/>
        <v>0</v>
      </c>
      <c r="M63" s="82">
        <f t="shared" si="16"/>
        <v>0</v>
      </c>
      <c r="N63" s="83"/>
      <c r="O63" s="89"/>
      <c r="P63" s="89"/>
      <c r="Q63" s="117"/>
      <c r="R63" s="117"/>
      <c r="S63" s="117"/>
    </row>
    <row r="64" spans="1:62" ht="22.5" customHeight="1">
      <c r="C64" s="88"/>
      <c r="D64" s="180"/>
      <c r="E64" s="93"/>
      <c r="F64" s="89"/>
      <c r="G64" s="80"/>
      <c r="H64" s="82">
        <f t="shared" si="12"/>
        <v>0</v>
      </c>
      <c r="I64" s="82">
        <f t="shared" si="13"/>
        <v>0</v>
      </c>
      <c r="J64" s="82">
        <f t="shared" si="14"/>
        <v>0</v>
      </c>
      <c r="K64" s="82">
        <f t="shared" si="15"/>
        <v>0</v>
      </c>
      <c r="L64" s="82">
        <f t="shared" si="16"/>
        <v>0</v>
      </c>
      <c r="M64" s="82">
        <f t="shared" si="16"/>
        <v>0</v>
      </c>
      <c r="N64" s="83"/>
      <c r="Q64" s="118"/>
      <c r="R64" s="118"/>
      <c r="S64" s="11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</row>
    <row r="65" spans="3:62" ht="22.5" customHeight="1">
      <c r="C65" s="88"/>
      <c r="D65" s="180"/>
      <c r="E65" s="93"/>
      <c r="F65" s="89"/>
      <c r="G65" s="80"/>
      <c r="H65" s="82">
        <f t="shared" si="12"/>
        <v>0</v>
      </c>
      <c r="I65" s="82">
        <f t="shared" si="13"/>
        <v>0</v>
      </c>
      <c r="J65" s="82">
        <f t="shared" si="14"/>
        <v>0</v>
      </c>
      <c r="K65" s="82">
        <f t="shared" si="15"/>
        <v>0</v>
      </c>
      <c r="L65" s="82">
        <f t="shared" si="16"/>
        <v>0</v>
      </c>
      <c r="M65" s="82">
        <f t="shared" si="16"/>
        <v>0</v>
      </c>
      <c r="N65" s="77"/>
      <c r="O65" s="120"/>
      <c r="P65" s="120"/>
      <c r="Q65" s="118"/>
      <c r="R65" s="118"/>
      <c r="S65" s="11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</row>
    <row r="66" spans="3:62" ht="22.5" customHeight="1">
      <c r="C66" s="88"/>
      <c r="D66" s="180"/>
      <c r="E66" s="93"/>
      <c r="F66" s="89"/>
      <c r="G66" s="80"/>
      <c r="H66" s="82">
        <f t="shared" si="12"/>
        <v>0</v>
      </c>
      <c r="I66" s="82">
        <f t="shared" si="13"/>
        <v>0</v>
      </c>
      <c r="J66" s="82">
        <f t="shared" si="14"/>
        <v>0</v>
      </c>
      <c r="K66" s="82">
        <f t="shared" si="15"/>
        <v>0</v>
      </c>
      <c r="L66" s="82">
        <f t="shared" si="16"/>
        <v>0</v>
      </c>
      <c r="M66" s="82">
        <f t="shared" si="16"/>
        <v>0</v>
      </c>
      <c r="N66" s="77"/>
      <c r="O66" s="120"/>
      <c r="P66" s="120"/>
      <c r="Q66" s="118"/>
      <c r="R66" s="118"/>
      <c r="S66" s="11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</row>
    <row r="67" spans="3:62" ht="22.5" customHeight="1">
      <c r="C67" s="88"/>
      <c r="D67" s="180"/>
      <c r="E67" s="93"/>
      <c r="F67" s="89"/>
      <c r="G67" s="80"/>
      <c r="H67" s="82">
        <f t="shared" si="12"/>
        <v>0</v>
      </c>
      <c r="I67" s="82">
        <f t="shared" si="13"/>
        <v>0</v>
      </c>
      <c r="J67" s="82">
        <f t="shared" si="14"/>
        <v>0</v>
      </c>
      <c r="K67" s="82">
        <f t="shared" si="15"/>
        <v>0</v>
      </c>
      <c r="L67" s="82">
        <f t="shared" si="16"/>
        <v>0</v>
      </c>
      <c r="M67" s="82">
        <f t="shared" si="16"/>
        <v>0</v>
      </c>
      <c r="N67" s="77"/>
      <c r="O67" s="120"/>
      <c r="P67" s="120"/>
      <c r="Q67" s="118"/>
      <c r="R67" s="118"/>
      <c r="S67" s="11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</row>
    <row r="68" spans="3:62" ht="22.5" customHeight="1">
      <c r="C68" s="88"/>
      <c r="D68" s="180"/>
      <c r="E68" s="93"/>
      <c r="F68" s="89"/>
      <c r="G68" s="80"/>
      <c r="H68" s="82">
        <f>O68*$O$29</f>
        <v>0</v>
      </c>
      <c r="I68" s="82">
        <f>ROUND(G68*H68,-1)</f>
        <v>0</v>
      </c>
      <c r="J68" s="82">
        <f>P68*$O$29</f>
        <v>0</v>
      </c>
      <c r="K68" s="82">
        <f>ROUND(G68*J68,-1)</f>
        <v>0</v>
      </c>
      <c r="L68" s="82">
        <f t="shared" ref="L68:M70" si="17">H68+J68</f>
        <v>0</v>
      </c>
      <c r="M68" s="82">
        <f t="shared" si="17"/>
        <v>0</v>
      </c>
      <c r="N68" s="77"/>
      <c r="O68" s="120"/>
      <c r="P68" s="120"/>
      <c r="Q68" s="118"/>
      <c r="R68" s="118"/>
      <c r="S68" s="11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</row>
    <row r="69" spans="3:62" ht="22.5" customHeight="1">
      <c r="C69" s="88"/>
      <c r="D69" s="180"/>
      <c r="E69" s="93"/>
      <c r="F69" s="89"/>
      <c r="G69" s="80"/>
      <c r="H69" s="82">
        <f>O69*$O$29</f>
        <v>0</v>
      </c>
      <c r="I69" s="82">
        <f>ROUND(G69*H69,-1)</f>
        <v>0</v>
      </c>
      <c r="J69" s="82">
        <f>P69*$O$29</f>
        <v>0</v>
      </c>
      <c r="K69" s="82">
        <f>ROUND(G69*J69,-1)</f>
        <v>0</v>
      </c>
      <c r="L69" s="82">
        <f t="shared" si="17"/>
        <v>0</v>
      </c>
      <c r="M69" s="82">
        <f t="shared" si="17"/>
        <v>0</v>
      </c>
      <c r="N69" s="77"/>
      <c r="O69" s="120"/>
      <c r="P69" s="120"/>
      <c r="Q69" s="118"/>
      <c r="R69" s="118"/>
      <c r="S69" s="11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</row>
    <row r="70" spans="3:62" ht="22.5" customHeight="1">
      <c r="C70" s="88"/>
      <c r="D70" s="180"/>
      <c r="E70" s="93"/>
      <c r="F70" s="89"/>
      <c r="G70" s="80"/>
      <c r="H70" s="82">
        <f>O70*$O$29</f>
        <v>0</v>
      </c>
      <c r="I70" s="82">
        <f>ROUND(G70*H70,-1)</f>
        <v>0</v>
      </c>
      <c r="J70" s="82">
        <f>P70*$O$29</f>
        <v>0</v>
      </c>
      <c r="K70" s="82">
        <f>ROUND(G70*J70,-1)</f>
        <v>0</v>
      </c>
      <c r="L70" s="82">
        <f t="shared" si="17"/>
        <v>0</v>
      </c>
      <c r="M70" s="82">
        <f t="shared" si="17"/>
        <v>0</v>
      </c>
      <c r="N70" s="77"/>
      <c r="O70" s="120"/>
      <c r="P70" s="120"/>
      <c r="Q70" s="118"/>
      <c r="R70" s="118"/>
      <c r="S70" s="11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</row>
    <row r="71" spans="3:62" ht="22.5" customHeight="1">
      <c r="C71" s="88"/>
      <c r="D71" s="180"/>
      <c r="E71" s="93"/>
      <c r="F71" s="89"/>
      <c r="G71" s="80"/>
      <c r="H71" s="82">
        <f t="shared" si="12"/>
        <v>0</v>
      </c>
      <c r="I71" s="82">
        <f t="shared" si="13"/>
        <v>0</v>
      </c>
      <c r="J71" s="82">
        <f t="shared" si="14"/>
        <v>0</v>
      </c>
      <c r="K71" s="82">
        <f t="shared" si="15"/>
        <v>0</v>
      </c>
      <c r="L71" s="82">
        <f t="shared" si="16"/>
        <v>0</v>
      </c>
      <c r="M71" s="82">
        <f t="shared" si="16"/>
        <v>0</v>
      </c>
      <c r="N71" s="77"/>
      <c r="O71" s="120"/>
      <c r="P71" s="120"/>
      <c r="Q71" s="118"/>
      <c r="R71" s="118"/>
      <c r="S71" s="11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</row>
    <row r="72" spans="3:62" ht="22.5" customHeight="1">
      <c r="C72" s="119"/>
      <c r="D72" s="180"/>
      <c r="E72" s="93"/>
      <c r="F72" s="89"/>
      <c r="G72" s="80"/>
      <c r="H72" s="82">
        <f t="shared" si="12"/>
        <v>0</v>
      </c>
      <c r="I72" s="82">
        <f t="shared" si="13"/>
        <v>0</v>
      </c>
      <c r="J72" s="82">
        <f t="shared" si="14"/>
        <v>0</v>
      </c>
      <c r="K72" s="82">
        <f t="shared" si="15"/>
        <v>0</v>
      </c>
      <c r="L72" s="82">
        <f t="shared" si="16"/>
        <v>0</v>
      </c>
      <c r="M72" s="82">
        <f t="shared" si="16"/>
        <v>0</v>
      </c>
      <c r="N72" s="83"/>
      <c r="O72" s="149"/>
      <c r="P72" s="149"/>
      <c r="Q72" s="118"/>
      <c r="R72" s="118"/>
      <c r="S72" s="11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</row>
    <row r="73" spans="3:62" ht="22.5" customHeight="1">
      <c r="C73" s="91"/>
      <c r="D73" s="180"/>
      <c r="E73" s="93"/>
      <c r="F73" s="89"/>
      <c r="G73" s="80"/>
      <c r="H73" s="82">
        <f t="shared" si="12"/>
        <v>0</v>
      </c>
      <c r="I73" s="82">
        <f t="shared" si="13"/>
        <v>0</v>
      </c>
      <c r="J73" s="82">
        <f t="shared" si="14"/>
        <v>0</v>
      </c>
      <c r="K73" s="82">
        <f t="shared" si="15"/>
        <v>0</v>
      </c>
      <c r="L73" s="82">
        <f t="shared" si="16"/>
        <v>0</v>
      </c>
      <c r="M73" s="82">
        <f t="shared" si="16"/>
        <v>0</v>
      </c>
      <c r="N73" s="83"/>
      <c r="O73" s="149"/>
      <c r="P73" s="149"/>
      <c r="Q73" s="118"/>
      <c r="R73" s="118"/>
      <c r="S73" s="11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</row>
    <row r="74" spans="3:62" ht="22.5" customHeight="1">
      <c r="C74" s="91"/>
      <c r="D74" s="180"/>
      <c r="E74" s="93"/>
      <c r="F74" s="89"/>
      <c r="G74" s="80"/>
      <c r="H74" s="82">
        <f t="shared" si="12"/>
        <v>0</v>
      </c>
      <c r="I74" s="82">
        <f t="shared" si="13"/>
        <v>0</v>
      </c>
      <c r="J74" s="82">
        <f t="shared" si="14"/>
        <v>0</v>
      </c>
      <c r="K74" s="82">
        <f t="shared" si="15"/>
        <v>0</v>
      </c>
      <c r="L74" s="82">
        <f t="shared" ref="L74:L82" si="18">H74+J74</f>
        <v>0</v>
      </c>
      <c r="M74" s="82">
        <f t="shared" ref="M74:M82" si="19">I74+K74</f>
        <v>0</v>
      </c>
      <c r="N74" s="83"/>
      <c r="O74" s="149"/>
      <c r="P74" s="149"/>
      <c r="Q74" s="118"/>
      <c r="R74" s="118"/>
      <c r="S74" s="11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</row>
    <row r="75" spans="3:62" ht="22.5" customHeight="1">
      <c r="C75" s="91"/>
      <c r="D75" s="180"/>
      <c r="E75" s="93"/>
      <c r="F75" s="89"/>
      <c r="G75" s="80"/>
      <c r="H75" s="82">
        <f t="shared" si="12"/>
        <v>0</v>
      </c>
      <c r="I75" s="82">
        <f t="shared" si="13"/>
        <v>0</v>
      </c>
      <c r="J75" s="82">
        <f t="shared" si="14"/>
        <v>0</v>
      </c>
      <c r="K75" s="82">
        <f t="shared" si="15"/>
        <v>0</v>
      </c>
      <c r="L75" s="82">
        <f t="shared" si="18"/>
        <v>0</v>
      </c>
      <c r="M75" s="82">
        <f t="shared" si="19"/>
        <v>0</v>
      </c>
      <c r="N75" s="83"/>
      <c r="O75" s="149"/>
      <c r="P75" s="149"/>
      <c r="Q75" s="118"/>
      <c r="R75" s="118"/>
      <c r="S75" s="11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</row>
    <row r="76" spans="3:62" ht="22.5" customHeight="1">
      <c r="C76" s="91"/>
      <c r="D76" s="180"/>
      <c r="E76" s="93"/>
      <c r="F76" s="89"/>
      <c r="G76" s="80"/>
      <c r="H76" s="82">
        <f t="shared" si="12"/>
        <v>0</v>
      </c>
      <c r="I76" s="82">
        <f t="shared" si="13"/>
        <v>0</v>
      </c>
      <c r="J76" s="82">
        <f t="shared" si="14"/>
        <v>0</v>
      </c>
      <c r="K76" s="82">
        <f t="shared" si="15"/>
        <v>0</v>
      </c>
      <c r="L76" s="82">
        <f t="shared" si="18"/>
        <v>0</v>
      </c>
      <c r="M76" s="82">
        <f t="shared" si="19"/>
        <v>0</v>
      </c>
      <c r="N76" s="83"/>
      <c r="O76" s="149"/>
      <c r="P76" s="149"/>
      <c r="Q76" s="118"/>
      <c r="R76" s="118"/>
      <c r="S76" s="11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</row>
    <row r="77" spans="3:62" ht="22.5" customHeight="1">
      <c r="C77" s="91"/>
      <c r="D77" s="180"/>
      <c r="E77" s="93"/>
      <c r="F77" s="89"/>
      <c r="G77" s="80"/>
      <c r="H77" s="82">
        <f t="shared" si="12"/>
        <v>0</v>
      </c>
      <c r="I77" s="82">
        <f t="shared" si="13"/>
        <v>0</v>
      </c>
      <c r="J77" s="82">
        <f t="shared" si="14"/>
        <v>0</v>
      </c>
      <c r="K77" s="82">
        <f t="shared" si="15"/>
        <v>0</v>
      </c>
      <c r="L77" s="82">
        <f t="shared" si="18"/>
        <v>0</v>
      </c>
      <c r="M77" s="82">
        <f t="shared" si="19"/>
        <v>0</v>
      </c>
      <c r="N77" s="83"/>
      <c r="O77" s="150"/>
      <c r="P77" s="150"/>
      <c r="Q77" s="118"/>
      <c r="R77" s="118"/>
      <c r="S77" s="11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</row>
    <row r="78" spans="3:62" ht="22.5" customHeight="1">
      <c r="C78" s="91"/>
      <c r="D78" s="180"/>
      <c r="E78" s="93"/>
      <c r="F78" s="89"/>
      <c r="G78" s="80"/>
      <c r="H78" s="82">
        <f t="shared" si="12"/>
        <v>0</v>
      </c>
      <c r="I78" s="82">
        <f t="shared" si="13"/>
        <v>0</v>
      </c>
      <c r="J78" s="82">
        <f t="shared" si="14"/>
        <v>0</v>
      </c>
      <c r="K78" s="82">
        <f t="shared" si="15"/>
        <v>0</v>
      </c>
      <c r="L78" s="82">
        <f t="shared" si="18"/>
        <v>0</v>
      </c>
      <c r="M78" s="82">
        <f t="shared" si="19"/>
        <v>0</v>
      </c>
      <c r="N78" s="83"/>
      <c r="O78" s="149"/>
      <c r="P78" s="149"/>
      <c r="Q78" s="118"/>
      <c r="R78" s="118"/>
      <c r="S78" s="11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</row>
    <row r="79" spans="3:62" ht="22.5" customHeight="1">
      <c r="C79" s="91"/>
      <c r="D79" s="180"/>
      <c r="E79" s="93"/>
      <c r="F79" s="89"/>
      <c r="G79" s="80"/>
      <c r="H79" s="82">
        <f t="shared" si="12"/>
        <v>0</v>
      </c>
      <c r="I79" s="82">
        <f t="shared" si="13"/>
        <v>0</v>
      </c>
      <c r="J79" s="82">
        <f t="shared" si="14"/>
        <v>0</v>
      </c>
      <c r="K79" s="82">
        <f t="shared" si="15"/>
        <v>0</v>
      </c>
      <c r="L79" s="82">
        <f t="shared" si="18"/>
        <v>0</v>
      </c>
      <c r="M79" s="82">
        <f t="shared" si="19"/>
        <v>0</v>
      </c>
      <c r="N79" s="83"/>
      <c r="O79" s="149"/>
      <c r="P79" s="149"/>
      <c r="Q79" s="118"/>
      <c r="R79" s="118"/>
      <c r="S79" s="11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</row>
    <row r="80" spans="3:62" ht="22.5" customHeight="1">
      <c r="C80" s="91"/>
      <c r="D80" s="180"/>
      <c r="E80" s="93"/>
      <c r="F80" s="89"/>
      <c r="G80" s="80"/>
      <c r="H80" s="82">
        <f t="shared" si="12"/>
        <v>0</v>
      </c>
      <c r="I80" s="82">
        <f t="shared" si="13"/>
        <v>0</v>
      </c>
      <c r="J80" s="82">
        <f t="shared" si="14"/>
        <v>0</v>
      </c>
      <c r="K80" s="82">
        <f t="shared" si="15"/>
        <v>0</v>
      </c>
      <c r="L80" s="82">
        <f t="shared" si="18"/>
        <v>0</v>
      </c>
      <c r="M80" s="82">
        <f t="shared" si="19"/>
        <v>0</v>
      </c>
      <c r="N80" s="83"/>
      <c r="O80" s="149"/>
      <c r="P80" s="149"/>
      <c r="Q80" s="118"/>
      <c r="R80" s="118"/>
      <c r="S80" s="11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</row>
    <row r="81" spans="3:62" ht="22.5" customHeight="1">
      <c r="C81" s="119"/>
      <c r="D81" s="180"/>
      <c r="E81" s="93"/>
      <c r="F81" s="89"/>
      <c r="G81" s="80"/>
      <c r="H81" s="82">
        <f t="shared" si="12"/>
        <v>0</v>
      </c>
      <c r="I81" s="82">
        <f t="shared" si="13"/>
        <v>0</v>
      </c>
      <c r="J81" s="82">
        <f t="shared" si="14"/>
        <v>0</v>
      </c>
      <c r="K81" s="82">
        <f t="shared" si="15"/>
        <v>0</v>
      </c>
      <c r="L81" s="82">
        <f t="shared" si="18"/>
        <v>0</v>
      </c>
      <c r="M81" s="82">
        <f t="shared" si="19"/>
        <v>0</v>
      </c>
      <c r="N81" s="83"/>
      <c r="O81" s="149"/>
      <c r="P81" s="149"/>
      <c r="Q81" s="118"/>
      <c r="R81" s="118"/>
      <c r="S81" s="11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</row>
    <row r="82" spans="3:62" ht="22.5" customHeight="1">
      <c r="C82" s="119"/>
      <c r="D82" s="180"/>
      <c r="E82" s="93"/>
      <c r="F82" s="89"/>
      <c r="G82" s="80"/>
      <c r="H82" s="82">
        <f t="shared" si="12"/>
        <v>0</v>
      </c>
      <c r="I82" s="82">
        <f t="shared" si="13"/>
        <v>0</v>
      </c>
      <c r="J82" s="82">
        <f t="shared" si="14"/>
        <v>0</v>
      </c>
      <c r="K82" s="82">
        <f t="shared" si="15"/>
        <v>0</v>
      </c>
      <c r="L82" s="82">
        <f t="shared" si="18"/>
        <v>0</v>
      </c>
      <c r="M82" s="82">
        <f t="shared" si="19"/>
        <v>0</v>
      </c>
      <c r="N82" s="83"/>
      <c r="O82" s="149"/>
      <c r="P82" s="149"/>
      <c r="Q82" s="118"/>
      <c r="R82" s="118"/>
      <c r="S82" s="11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</row>
    <row r="83" spans="3:62" ht="22.5" customHeight="1">
      <c r="C83" s="119"/>
      <c r="D83" s="72" t="s">
        <v>309</v>
      </c>
      <c r="E83" s="72"/>
      <c r="F83" s="72"/>
      <c r="G83" s="73"/>
      <c r="H83" s="76"/>
      <c r="I83" s="76">
        <f>SUM(I58:I82)</f>
        <v>2760000</v>
      </c>
      <c r="J83" s="76"/>
      <c r="K83" s="76">
        <f>SUM(K58:K82)</f>
        <v>4317950</v>
      </c>
      <c r="L83" s="76"/>
      <c r="M83" s="76">
        <f>SUM(M58:M82)</f>
        <v>7077950</v>
      </c>
      <c r="N83" s="83"/>
      <c r="O83" s="149"/>
      <c r="P83" s="149"/>
      <c r="Q83" s="118"/>
      <c r="R83" s="118"/>
      <c r="S83" s="11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</row>
    <row r="84" spans="3:62" ht="22.5" customHeight="1">
      <c r="C84" s="91" t="s">
        <v>136</v>
      </c>
      <c r="D84" s="76" t="s">
        <v>331</v>
      </c>
      <c r="E84" s="72"/>
      <c r="F84" s="72"/>
      <c r="G84" s="73"/>
      <c r="H84" s="76"/>
      <c r="I84" s="76"/>
      <c r="J84" s="76"/>
      <c r="K84" s="76"/>
      <c r="L84" s="76"/>
      <c r="M84" s="76"/>
      <c r="N84" s="83"/>
      <c r="O84" s="149"/>
      <c r="P84" s="149"/>
      <c r="Q84" s="118"/>
      <c r="R84" s="118"/>
      <c r="S84" s="11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</row>
    <row r="85" spans="3:62" ht="22.5" customHeight="1">
      <c r="C85" s="88"/>
      <c r="D85" s="145" t="s">
        <v>253</v>
      </c>
      <c r="E85" s="146" t="s">
        <v>169</v>
      </c>
      <c r="F85" s="89" t="s">
        <v>33</v>
      </c>
      <c r="G85" s="80">
        <f>입력!B9</f>
        <v>135.55000000000001</v>
      </c>
      <c r="H85" s="82">
        <f>O85*$O$29</f>
        <v>7474.9999999999991</v>
      </c>
      <c r="I85" s="82">
        <f>ROUND(G85*H85,-1)</f>
        <v>1013240</v>
      </c>
      <c r="J85" s="82">
        <f>P85*$O$29</f>
        <v>6899.9999999999991</v>
      </c>
      <c r="K85" s="82">
        <f>ROUND(G85*J85,-1)</f>
        <v>935300</v>
      </c>
      <c r="L85" s="82">
        <f>H85+J85</f>
        <v>14374.999999999998</v>
      </c>
      <c r="M85" s="82">
        <f>I85+K85</f>
        <v>1948540</v>
      </c>
      <c r="N85" s="83"/>
      <c r="O85" s="149">
        <v>6500</v>
      </c>
      <c r="P85" s="149">
        <v>6000</v>
      </c>
      <c r="Q85" s="118"/>
      <c r="R85" s="118"/>
      <c r="S85" s="11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</row>
    <row r="86" spans="3:62" ht="22.5" customHeight="1">
      <c r="C86" s="88"/>
      <c r="D86" s="145" t="s">
        <v>254</v>
      </c>
      <c r="E86" s="89" t="s">
        <v>333</v>
      </c>
      <c r="F86" s="89" t="s">
        <v>33</v>
      </c>
      <c r="G86" s="80">
        <f>G85</f>
        <v>135.55000000000001</v>
      </c>
      <c r="H86" s="82">
        <f>O86*$O$29</f>
        <v>5750</v>
      </c>
      <c r="I86" s="82">
        <f>ROUND(G86*H86,-1)</f>
        <v>779410</v>
      </c>
      <c r="J86" s="82">
        <f>P86*$O$29</f>
        <v>5750</v>
      </c>
      <c r="K86" s="82">
        <f>ROUND(G86*J86,-1)</f>
        <v>779410</v>
      </c>
      <c r="L86" s="82">
        <f>H86+J86</f>
        <v>11500</v>
      </c>
      <c r="M86" s="82">
        <f>I86+K86</f>
        <v>1558820</v>
      </c>
      <c r="N86" s="83"/>
      <c r="O86" s="147">
        <v>5000</v>
      </c>
      <c r="P86" s="173">
        <v>5000</v>
      </c>
      <c r="Q86" s="118"/>
      <c r="R86" s="118"/>
      <c r="S86" s="11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</row>
    <row r="87" spans="3:62" ht="22.5" customHeight="1">
      <c r="C87" s="88"/>
      <c r="D87" s="145" t="s">
        <v>334</v>
      </c>
      <c r="E87" s="89" t="s">
        <v>170</v>
      </c>
      <c r="F87" s="89" t="s">
        <v>33</v>
      </c>
      <c r="G87" s="80">
        <f>((19.48+16.56+9.48+9.55+44.63+10.38+39.34)*2.5)</f>
        <v>373.54999999999995</v>
      </c>
      <c r="H87" s="82">
        <f t="shared" ref="H87:H94" si="20">O87*$O$29</f>
        <v>6899.9999999999991</v>
      </c>
      <c r="I87" s="82">
        <f t="shared" ref="I87:I94" si="21">ROUND(G87*H87,-1)</f>
        <v>2577500</v>
      </c>
      <c r="J87" s="82">
        <f t="shared" ref="J87:J94" si="22">P87*$O$29</f>
        <v>8049.9999999999991</v>
      </c>
      <c r="K87" s="82">
        <f t="shared" ref="K87:K94" si="23">ROUND(G87*J87,-1)</f>
        <v>3007080</v>
      </c>
      <c r="L87" s="82">
        <f t="shared" ref="L87:L94" si="24">H87+J87</f>
        <v>14949.999999999998</v>
      </c>
      <c r="M87" s="82">
        <f t="shared" ref="M87:M94" si="25">I87+K87</f>
        <v>5584580</v>
      </c>
      <c r="N87" s="83"/>
      <c r="O87" s="147">
        <v>6000</v>
      </c>
      <c r="P87" s="173">
        <v>7000</v>
      </c>
      <c r="Q87" s="118"/>
      <c r="R87" s="118"/>
      <c r="S87" s="11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</row>
    <row r="88" spans="3:62" ht="22.5" customHeight="1">
      <c r="C88" s="88"/>
      <c r="D88" s="145" t="s">
        <v>254</v>
      </c>
      <c r="E88" s="89" t="s">
        <v>178</v>
      </c>
      <c r="F88" s="89" t="s">
        <v>33</v>
      </c>
      <c r="G88" s="80">
        <f>G87</f>
        <v>373.54999999999995</v>
      </c>
      <c r="H88" s="82">
        <f t="shared" si="20"/>
        <v>5750</v>
      </c>
      <c r="I88" s="82">
        <f t="shared" si="21"/>
        <v>2147910</v>
      </c>
      <c r="J88" s="82">
        <f t="shared" si="22"/>
        <v>5750</v>
      </c>
      <c r="K88" s="82">
        <f t="shared" si="23"/>
        <v>2147910</v>
      </c>
      <c r="L88" s="82">
        <f t="shared" si="24"/>
        <v>11500</v>
      </c>
      <c r="M88" s="82">
        <f t="shared" si="25"/>
        <v>4295820</v>
      </c>
      <c r="N88" s="83"/>
      <c r="O88" s="149">
        <v>5000</v>
      </c>
      <c r="P88" s="149">
        <v>5000</v>
      </c>
      <c r="Q88" s="118"/>
      <c r="R88" s="118"/>
      <c r="S88" s="11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3:62" ht="22.5" customHeight="1">
      <c r="C89" s="88"/>
      <c r="D89" s="145" t="s">
        <v>130</v>
      </c>
      <c r="E89" s="89" t="s">
        <v>176</v>
      </c>
      <c r="F89" s="89" t="s">
        <v>44</v>
      </c>
      <c r="G89" s="80">
        <v>15</v>
      </c>
      <c r="H89" s="82">
        <f t="shared" si="20"/>
        <v>23000</v>
      </c>
      <c r="I89" s="82">
        <f t="shared" si="21"/>
        <v>345000</v>
      </c>
      <c r="J89" s="82">
        <f t="shared" si="22"/>
        <v>5750</v>
      </c>
      <c r="K89" s="82">
        <f t="shared" si="23"/>
        <v>86250</v>
      </c>
      <c r="L89" s="82">
        <f t="shared" si="24"/>
        <v>28750</v>
      </c>
      <c r="M89" s="82">
        <f>I89+K89</f>
        <v>431250</v>
      </c>
      <c r="N89" s="83"/>
      <c r="O89" s="149">
        <v>20000</v>
      </c>
      <c r="P89" s="149">
        <v>5000</v>
      </c>
      <c r="Q89" s="118"/>
      <c r="R89" s="118"/>
      <c r="S89" s="11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3:62" ht="22.5" customHeight="1">
      <c r="C90" s="88"/>
      <c r="D90" s="145"/>
      <c r="E90" s="89"/>
      <c r="F90" s="89"/>
      <c r="G90" s="80"/>
      <c r="H90" s="82">
        <f t="shared" si="20"/>
        <v>0</v>
      </c>
      <c r="I90" s="82">
        <f t="shared" si="21"/>
        <v>0</v>
      </c>
      <c r="J90" s="82">
        <f t="shared" si="22"/>
        <v>0</v>
      </c>
      <c r="K90" s="82">
        <f t="shared" si="23"/>
        <v>0</v>
      </c>
      <c r="L90" s="82">
        <f t="shared" si="24"/>
        <v>0</v>
      </c>
      <c r="M90" s="82">
        <f t="shared" si="25"/>
        <v>0</v>
      </c>
      <c r="N90" s="83"/>
      <c r="O90" s="149"/>
      <c r="P90" s="149"/>
      <c r="Q90" s="118"/>
      <c r="R90" s="118"/>
      <c r="S90" s="11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</row>
    <row r="91" spans="3:62" ht="22.5" customHeight="1">
      <c r="C91" s="88"/>
      <c r="D91" s="145"/>
      <c r="E91" s="89"/>
      <c r="F91" s="89"/>
      <c r="G91" s="80"/>
      <c r="H91" s="82">
        <f t="shared" si="20"/>
        <v>0</v>
      </c>
      <c r="I91" s="82">
        <f t="shared" si="21"/>
        <v>0</v>
      </c>
      <c r="J91" s="82">
        <f t="shared" si="22"/>
        <v>0</v>
      </c>
      <c r="K91" s="82">
        <f t="shared" si="23"/>
        <v>0</v>
      </c>
      <c r="L91" s="82">
        <f t="shared" si="24"/>
        <v>0</v>
      </c>
      <c r="M91" s="82">
        <f t="shared" si="25"/>
        <v>0</v>
      </c>
      <c r="N91" s="83"/>
      <c r="O91" s="149"/>
      <c r="P91" s="149"/>
      <c r="Q91" s="118"/>
      <c r="R91" s="118"/>
      <c r="S91" s="11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</row>
    <row r="92" spans="3:62" ht="22.5" customHeight="1">
      <c r="C92" s="88"/>
      <c r="D92" s="145"/>
      <c r="E92" s="89"/>
      <c r="F92" s="89"/>
      <c r="G92" s="80"/>
      <c r="H92" s="82">
        <f t="shared" si="20"/>
        <v>0</v>
      </c>
      <c r="I92" s="82">
        <f t="shared" si="21"/>
        <v>0</v>
      </c>
      <c r="J92" s="82">
        <f t="shared" si="22"/>
        <v>0</v>
      </c>
      <c r="K92" s="82">
        <f t="shared" si="23"/>
        <v>0</v>
      </c>
      <c r="L92" s="82">
        <f t="shared" si="24"/>
        <v>0</v>
      </c>
      <c r="M92" s="82">
        <f t="shared" si="25"/>
        <v>0</v>
      </c>
      <c r="N92" s="83"/>
      <c r="O92" s="149"/>
      <c r="P92" s="149"/>
      <c r="Q92" s="118"/>
      <c r="R92" s="118"/>
      <c r="S92" s="1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</row>
    <row r="93" spans="3:62" ht="22.5" customHeight="1">
      <c r="C93" s="88"/>
      <c r="D93" s="145"/>
      <c r="E93" s="89"/>
      <c r="F93" s="89"/>
      <c r="G93" s="80"/>
      <c r="H93" s="82">
        <f t="shared" si="20"/>
        <v>0</v>
      </c>
      <c r="I93" s="82">
        <f t="shared" si="21"/>
        <v>0</v>
      </c>
      <c r="J93" s="82">
        <f t="shared" si="22"/>
        <v>0</v>
      </c>
      <c r="K93" s="82">
        <f t="shared" si="23"/>
        <v>0</v>
      </c>
      <c r="L93" s="82">
        <f t="shared" si="24"/>
        <v>0</v>
      </c>
      <c r="M93" s="82">
        <f t="shared" si="25"/>
        <v>0</v>
      </c>
      <c r="N93" s="83"/>
      <c r="O93" s="149"/>
      <c r="P93" s="149"/>
      <c r="Q93" s="118"/>
      <c r="R93" s="118"/>
      <c r="S93" s="1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</row>
    <row r="94" spans="3:62" ht="22.5" customHeight="1">
      <c r="C94" s="88"/>
      <c r="D94" s="145"/>
      <c r="E94" s="89"/>
      <c r="F94" s="89"/>
      <c r="G94" s="80"/>
      <c r="H94" s="82">
        <f t="shared" si="20"/>
        <v>0</v>
      </c>
      <c r="I94" s="82">
        <f t="shared" si="21"/>
        <v>0</v>
      </c>
      <c r="J94" s="82">
        <f t="shared" si="22"/>
        <v>0</v>
      </c>
      <c r="K94" s="82">
        <f t="shared" si="23"/>
        <v>0</v>
      </c>
      <c r="L94" s="82">
        <f t="shared" si="24"/>
        <v>0</v>
      </c>
      <c r="M94" s="82">
        <f t="shared" si="25"/>
        <v>0</v>
      </c>
      <c r="N94" s="83"/>
      <c r="O94" s="149"/>
      <c r="P94" s="149"/>
      <c r="Q94" s="118"/>
      <c r="R94" s="118"/>
      <c r="S94" s="1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</row>
    <row r="95" spans="3:62" ht="22.5" customHeight="1">
      <c r="C95" s="88"/>
      <c r="D95" s="145"/>
      <c r="E95" s="89"/>
      <c r="F95" s="89"/>
      <c r="G95" s="80"/>
      <c r="H95" s="82">
        <f>O95*$O$29</f>
        <v>0</v>
      </c>
      <c r="I95" s="82">
        <f>ROUND(G95*H95,-1)</f>
        <v>0</v>
      </c>
      <c r="J95" s="82">
        <f>P95*$O$29</f>
        <v>0</v>
      </c>
      <c r="K95" s="82">
        <f>ROUND(G95*J95,-1)</f>
        <v>0</v>
      </c>
      <c r="L95" s="82">
        <f>H95+J95</f>
        <v>0</v>
      </c>
      <c r="M95" s="82">
        <f>I95+K95</f>
        <v>0</v>
      </c>
      <c r="N95" s="83"/>
      <c r="O95" s="149"/>
      <c r="P95" s="149"/>
      <c r="Q95" s="118"/>
      <c r="R95" s="118"/>
      <c r="S95" s="1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</row>
    <row r="96" spans="3:62" ht="22.5" customHeight="1">
      <c r="C96" s="88"/>
      <c r="D96" s="145"/>
      <c r="E96" s="89"/>
      <c r="F96" s="89"/>
      <c r="G96" s="80"/>
      <c r="H96" s="82">
        <f t="shared" ref="H96:H101" si="26">O96*$O$29</f>
        <v>0</v>
      </c>
      <c r="I96" s="82">
        <f t="shared" ref="I96:I101" si="27">ROUND(G96*H96,-1)</f>
        <v>0</v>
      </c>
      <c r="J96" s="82">
        <f t="shared" ref="J96:J101" si="28">P96*$O$29</f>
        <v>0</v>
      </c>
      <c r="K96" s="82">
        <f t="shared" ref="K96:K101" si="29">ROUND(G96*J96,-1)</f>
        <v>0</v>
      </c>
      <c r="L96" s="82">
        <f t="shared" ref="L96:L101" si="30">H96+J96</f>
        <v>0</v>
      </c>
      <c r="M96" s="82">
        <f t="shared" ref="M96:M101" si="31">I96+K96</f>
        <v>0</v>
      </c>
      <c r="N96" s="83"/>
      <c r="O96" s="149"/>
      <c r="P96" s="149"/>
      <c r="Q96" s="118"/>
      <c r="R96" s="118"/>
      <c r="S96" s="1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</row>
    <row r="97" spans="1:62" ht="22.5" customHeight="1">
      <c r="C97" s="88"/>
      <c r="D97" s="145"/>
      <c r="E97" s="89"/>
      <c r="F97" s="89"/>
      <c r="G97" s="80"/>
      <c r="H97" s="82">
        <f t="shared" si="26"/>
        <v>0</v>
      </c>
      <c r="I97" s="82">
        <f t="shared" si="27"/>
        <v>0</v>
      </c>
      <c r="J97" s="82">
        <f t="shared" si="28"/>
        <v>0</v>
      </c>
      <c r="K97" s="82">
        <f t="shared" si="29"/>
        <v>0</v>
      </c>
      <c r="L97" s="82">
        <f t="shared" si="30"/>
        <v>0</v>
      </c>
      <c r="M97" s="82">
        <f t="shared" si="31"/>
        <v>0</v>
      </c>
      <c r="N97" s="83"/>
      <c r="O97" s="149"/>
      <c r="P97" s="149"/>
      <c r="Q97" s="118"/>
      <c r="R97" s="118"/>
      <c r="S97" s="1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</row>
    <row r="98" spans="1:62" ht="22.5" customHeight="1">
      <c r="C98" s="88"/>
      <c r="D98" s="145"/>
      <c r="E98" s="89"/>
      <c r="F98" s="89"/>
      <c r="G98" s="80"/>
      <c r="H98" s="82">
        <f t="shared" si="26"/>
        <v>0</v>
      </c>
      <c r="I98" s="82">
        <f t="shared" si="27"/>
        <v>0</v>
      </c>
      <c r="J98" s="82">
        <f t="shared" si="28"/>
        <v>0</v>
      </c>
      <c r="K98" s="82">
        <f t="shared" si="29"/>
        <v>0</v>
      </c>
      <c r="L98" s="82">
        <f t="shared" si="30"/>
        <v>0</v>
      </c>
      <c r="M98" s="82">
        <f t="shared" si="31"/>
        <v>0</v>
      </c>
      <c r="N98" s="83"/>
      <c r="O98" s="149"/>
      <c r="P98" s="149"/>
      <c r="Q98" s="118"/>
      <c r="R98" s="118"/>
      <c r="S98" s="1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</row>
    <row r="99" spans="1:62" ht="22.5" customHeight="1">
      <c r="C99" s="88"/>
      <c r="D99" s="145"/>
      <c r="E99" s="89"/>
      <c r="F99" s="89"/>
      <c r="G99" s="80"/>
      <c r="H99" s="82">
        <f t="shared" si="26"/>
        <v>0</v>
      </c>
      <c r="I99" s="82">
        <f t="shared" si="27"/>
        <v>0</v>
      </c>
      <c r="J99" s="82">
        <f t="shared" si="28"/>
        <v>0</v>
      </c>
      <c r="K99" s="82">
        <f t="shared" si="29"/>
        <v>0</v>
      </c>
      <c r="L99" s="82">
        <f t="shared" si="30"/>
        <v>0</v>
      </c>
      <c r="M99" s="82">
        <f t="shared" si="31"/>
        <v>0</v>
      </c>
      <c r="N99" s="83"/>
      <c r="O99" s="149"/>
      <c r="P99" s="149"/>
      <c r="Q99" s="118"/>
      <c r="R99" s="118"/>
      <c r="S99" s="1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</row>
    <row r="100" spans="1:62" ht="22.5" customHeight="1">
      <c r="C100" s="88"/>
      <c r="D100" s="145"/>
      <c r="E100" s="89"/>
      <c r="F100" s="89"/>
      <c r="G100" s="80"/>
      <c r="H100" s="82">
        <f t="shared" si="26"/>
        <v>0</v>
      </c>
      <c r="I100" s="82">
        <f t="shared" si="27"/>
        <v>0</v>
      </c>
      <c r="J100" s="82">
        <f t="shared" si="28"/>
        <v>0</v>
      </c>
      <c r="K100" s="82">
        <f t="shared" si="29"/>
        <v>0</v>
      </c>
      <c r="L100" s="82">
        <f t="shared" si="30"/>
        <v>0</v>
      </c>
      <c r="M100" s="82">
        <f t="shared" si="31"/>
        <v>0</v>
      </c>
      <c r="N100" s="83"/>
      <c r="O100" s="149"/>
      <c r="P100" s="149"/>
      <c r="Q100" s="118"/>
      <c r="R100" s="118"/>
      <c r="S100" s="1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</row>
    <row r="101" spans="1:62" ht="22.5" customHeight="1">
      <c r="C101" s="88"/>
      <c r="D101" s="145"/>
      <c r="E101" s="89"/>
      <c r="F101" s="89"/>
      <c r="G101" s="80"/>
      <c r="H101" s="82">
        <f t="shared" si="26"/>
        <v>0</v>
      </c>
      <c r="I101" s="82">
        <f t="shared" si="27"/>
        <v>0</v>
      </c>
      <c r="J101" s="82">
        <f t="shared" si="28"/>
        <v>0</v>
      </c>
      <c r="K101" s="82">
        <f t="shared" si="29"/>
        <v>0</v>
      </c>
      <c r="L101" s="82">
        <f t="shared" si="30"/>
        <v>0</v>
      </c>
      <c r="M101" s="82">
        <f t="shared" si="31"/>
        <v>0</v>
      </c>
      <c r="N101" s="83"/>
      <c r="O101" s="147"/>
      <c r="P101" s="173"/>
      <c r="Q101" s="118"/>
      <c r="R101" s="118"/>
      <c r="S101" s="1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</row>
    <row r="102" spans="1:62" ht="22.5" customHeight="1">
      <c r="C102" s="88"/>
      <c r="D102" s="145"/>
      <c r="E102" s="89"/>
      <c r="F102" s="89"/>
      <c r="G102" s="80"/>
      <c r="H102" s="82">
        <f t="shared" ref="H102:H107" si="32">O102*$O$29</f>
        <v>0</v>
      </c>
      <c r="I102" s="82">
        <f t="shared" ref="I102:I107" si="33">ROUND(G102*H102,-1)</f>
        <v>0</v>
      </c>
      <c r="J102" s="82">
        <f t="shared" ref="J102:J107" si="34">P102*$O$29</f>
        <v>0</v>
      </c>
      <c r="K102" s="82">
        <f t="shared" ref="K102:K107" si="35">ROUND(G102*J102,-1)</f>
        <v>0</v>
      </c>
      <c r="L102" s="82">
        <f t="shared" ref="L102:M105" si="36">H102+J102</f>
        <v>0</v>
      </c>
      <c r="M102" s="82">
        <f t="shared" si="36"/>
        <v>0</v>
      </c>
      <c r="N102" s="83"/>
      <c r="O102" s="149"/>
      <c r="P102" s="149"/>
      <c r="Q102" s="118"/>
      <c r="R102" s="118"/>
      <c r="S102" s="1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</row>
    <row r="103" spans="1:62" s="179" customFormat="1" ht="22.5" customHeight="1">
      <c r="A103" s="222"/>
      <c r="B103" s="182"/>
      <c r="C103" s="88"/>
      <c r="D103" s="82"/>
      <c r="E103" s="89"/>
      <c r="F103" s="89"/>
      <c r="G103" s="80"/>
      <c r="H103" s="82">
        <f t="shared" si="32"/>
        <v>0</v>
      </c>
      <c r="I103" s="82">
        <f t="shared" si="33"/>
        <v>0</v>
      </c>
      <c r="J103" s="82">
        <f t="shared" si="34"/>
        <v>0</v>
      </c>
      <c r="K103" s="82">
        <f t="shared" si="35"/>
        <v>0</v>
      </c>
      <c r="L103" s="82">
        <f t="shared" si="36"/>
        <v>0</v>
      </c>
      <c r="M103" s="82">
        <f t="shared" si="36"/>
        <v>0</v>
      </c>
      <c r="N103" s="83"/>
      <c r="O103" s="177"/>
      <c r="P103" s="177"/>
      <c r="Q103" s="178"/>
      <c r="R103" s="178"/>
      <c r="S103" s="178"/>
    </row>
    <row r="104" spans="1:62" ht="22.5" customHeight="1">
      <c r="C104" s="88"/>
      <c r="D104" s="82"/>
      <c r="E104" s="89"/>
      <c r="F104" s="89"/>
      <c r="G104" s="80"/>
      <c r="H104" s="82">
        <f t="shared" si="32"/>
        <v>0</v>
      </c>
      <c r="I104" s="82">
        <f t="shared" si="33"/>
        <v>0</v>
      </c>
      <c r="J104" s="82">
        <f t="shared" si="34"/>
        <v>0</v>
      </c>
      <c r="K104" s="82">
        <f t="shared" si="35"/>
        <v>0</v>
      </c>
      <c r="L104" s="82">
        <f t="shared" si="36"/>
        <v>0</v>
      </c>
      <c r="M104" s="82">
        <f t="shared" si="36"/>
        <v>0</v>
      </c>
      <c r="N104" s="83"/>
      <c r="O104" s="151"/>
      <c r="Q104" s="118"/>
      <c r="R104" s="118"/>
      <c r="S104" s="1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</row>
    <row r="105" spans="1:62" ht="22.5" customHeight="1">
      <c r="C105" s="88"/>
      <c r="D105" s="82"/>
      <c r="E105" s="89"/>
      <c r="F105" s="89"/>
      <c r="G105" s="80"/>
      <c r="H105" s="82">
        <f t="shared" si="32"/>
        <v>0</v>
      </c>
      <c r="I105" s="82">
        <f t="shared" si="33"/>
        <v>0</v>
      </c>
      <c r="J105" s="82">
        <f t="shared" si="34"/>
        <v>0</v>
      </c>
      <c r="K105" s="82">
        <f t="shared" si="35"/>
        <v>0</v>
      </c>
      <c r="L105" s="82">
        <f t="shared" si="36"/>
        <v>0</v>
      </c>
      <c r="M105" s="82">
        <f t="shared" si="36"/>
        <v>0</v>
      </c>
      <c r="N105" s="83"/>
      <c r="O105" s="151"/>
      <c r="Q105" s="118"/>
      <c r="R105" s="118"/>
      <c r="S105" s="1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</row>
    <row r="106" spans="1:62" ht="22.5" customHeight="1">
      <c r="C106" s="88"/>
      <c r="D106" s="82"/>
      <c r="E106" s="89"/>
      <c r="F106" s="89"/>
      <c r="G106" s="80"/>
      <c r="H106" s="82">
        <f t="shared" si="32"/>
        <v>0</v>
      </c>
      <c r="I106" s="82">
        <f t="shared" si="33"/>
        <v>0</v>
      </c>
      <c r="J106" s="82">
        <f t="shared" si="34"/>
        <v>0</v>
      </c>
      <c r="K106" s="82">
        <f t="shared" si="35"/>
        <v>0</v>
      </c>
      <c r="L106" s="82">
        <f t="shared" ref="L106:M109" si="37">H106+J106</f>
        <v>0</v>
      </c>
      <c r="M106" s="82">
        <f t="shared" si="37"/>
        <v>0</v>
      </c>
      <c r="N106" s="83"/>
      <c r="Q106" s="118"/>
      <c r="R106" s="118"/>
      <c r="S106" s="1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</row>
    <row r="107" spans="1:62" ht="22.5" customHeight="1">
      <c r="C107" s="88"/>
      <c r="D107" s="82"/>
      <c r="E107" s="89"/>
      <c r="F107" s="89"/>
      <c r="G107" s="80"/>
      <c r="H107" s="82">
        <f t="shared" si="32"/>
        <v>0</v>
      </c>
      <c r="I107" s="82">
        <f t="shared" si="33"/>
        <v>0</v>
      </c>
      <c r="J107" s="82">
        <f t="shared" si="34"/>
        <v>0</v>
      </c>
      <c r="K107" s="82">
        <f t="shared" si="35"/>
        <v>0</v>
      </c>
      <c r="L107" s="82">
        <f t="shared" si="37"/>
        <v>0</v>
      </c>
      <c r="M107" s="82">
        <f t="shared" si="37"/>
        <v>0</v>
      </c>
      <c r="N107" s="83"/>
      <c r="Q107" s="118"/>
      <c r="R107" s="118"/>
      <c r="S107" s="1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</row>
    <row r="108" spans="1:62" ht="22.5" customHeight="1">
      <c r="C108" s="119"/>
      <c r="D108" s="92"/>
      <c r="E108" s="93"/>
      <c r="F108" s="89"/>
      <c r="G108" s="80"/>
      <c r="H108" s="82">
        <f>O108*$O$29</f>
        <v>0</v>
      </c>
      <c r="I108" s="82">
        <f>ROUND(G108*H108,-1)</f>
        <v>0</v>
      </c>
      <c r="J108" s="82">
        <f>P108*$O$29</f>
        <v>0</v>
      </c>
      <c r="K108" s="82">
        <f>ROUND(G108*J108,-1)</f>
        <v>0</v>
      </c>
      <c r="L108" s="82">
        <f t="shared" si="37"/>
        <v>0</v>
      </c>
      <c r="M108" s="82">
        <f t="shared" si="37"/>
        <v>0</v>
      </c>
      <c r="N108" s="83"/>
      <c r="O108" s="149"/>
      <c r="P108" s="149"/>
      <c r="Q108" s="118"/>
      <c r="R108" s="118"/>
      <c r="S108" s="1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</row>
    <row r="109" spans="1:62" ht="22.5" customHeight="1">
      <c r="C109" s="119"/>
      <c r="D109" s="92"/>
      <c r="E109" s="93"/>
      <c r="F109" s="89"/>
      <c r="G109" s="80"/>
      <c r="H109" s="82">
        <f>O109*$O$29</f>
        <v>0</v>
      </c>
      <c r="I109" s="82">
        <f>ROUND(G109*H109,-1)</f>
        <v>0</v>
      </c>
      <c r="J109" s="82">
        <f>P109*$O$29</f>
        <v>0</v>
      </c>
      <c r="K109" s="82">
        <f>ROUND(G109*J109,-1)</f>
        <v>0</v>
      </c>
      <c r="L109" s="82">
        <f t="shared" si="37"/>
        <v>0</v>
      </c>
      <c r="M109" s="82">
        <f t="shared" si="37"/>
        <v>0</v>
      </c>
      <c r="N109" s="83"/>
      <c r="O109" s="149"/>
      <c r="P109" s="149"/>
      <c r="Q109" s="118"/>
      <c r="R109" s="118"/>
      <c r="S109" s="1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</row>
    <row r="110" spans="1:62" ht="22.5" customHeight="1">
      <c r="C110" s="119"/>
      <c r="D110" s="72" t="s">
        <v>134</v>
      </c>
      <c r="E110" s="72"/>
      <c r="F110" s="72"/>
      <c r="G110" s="73"/>
      <c r="H110" s="76"/>
      <c r="I110" s="76">
        <f>SUM(I85:I109)</f>
        <v>6863060</v>
      </c>
      <c r="J110" s="76"/>
      <c r="K110" s="76">
        <f>SUM(K85:K109)</f>
        <v>6955950</v>
      </c>
      <c r="L110" s="76"/>
      <c r="M110" s="76">
        <f>SUM(M85:M109)</f>
        <v>13819010</v>
      </c>
      <c r="N110" s="83"/>
      <c r="O110" s="149"/>
      <c r="P110" s="149"/>
      <c r="Q110" s="118"/>
      <c r="R110" s="118"/>
      <c r="S110" s="1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</row>
    <row r="111" spans="1:62" ht="22.5" customHeight="1">
      <c r="C111" s="91" t="s">
        <v>145</v>
      </c>
      <c r="D111" s="76" t="s">
        <v>398</v>
      </c>
      <c r="E111" s="72"/>
      <c r="F111" s="72"/>
      <c r="G111" s="73"/>
      <c r="H111" s="76"/>
      <c r="I111" s="76"/>
      <c r="J111" s="76"/>
      <c r="K111" s="76"/>
      <c r="L111" s="76"/>
      <c r="M111" s="76"/>
      <c r="N111" s="83"/>
      <c r="Q111" s="118"/>
      <c r="R111" s="118"/>
      <c r="S111" s="1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</row>
    <row r="112" spans="1:62" ht="22.5" customHeight="1">
      <c r="C112" s="91" t="s">
        <v>304</v>
      </c>
      <c r="D112" s="180" t="s">
        <v>310</v>
      </c>
      <c r="E112" s="93" t="s">
        <v>280</v>
      </c>
      <c r="F112" s="89" t="s">
        <v>33</v>
      </c>
      <c r="G112" s="80">
        <f>102.89</f>
        <v>102.89</v>
      </c>
      <c r="H112" s="82">
        <f t="shared" ref="H112:H119" si="38">O112*$O$29</f>
        <v>7474.9999999999991</v>
      </c>
      <c r="I112" s="82">
        <f t="shared" ref="I112:I119" si="39">ROUND(G112*H112,-1)</f>
        <v>769100</v>
      </c>
      <c r="J112" s="82">
        <f t="shared" ref="J112:J119" si="40">P112*$O$29</f>
        <v>7474.9999999999991</v>
      </c>
      <c r="K112" s="82">
        <f t="shared" ref="K112:K119" si="41">ROUND(G112*J112,-1)</f>
        <v>769100</v>
      </c>
      <c r="L112" s="82">
        <f t="shared" ref="L112:M119" si="42">H112+J112</f>
        <v>14949.999999999998</v>
      </c>
      <c r="M112" s="82">
        <f t="shared" si="42"/>
        <v>1538200</v>
      </c>
      <c r="N112" s="83"/>
      <c r="O112" s="147">
        <v>6500</v>
      </c>
      <c r="P112" s="173">
        <v>6500</v>
      </c>
      <c r="Q112" s="118"/>
      <c r="R112" s="118"/>
      <c r="S112" s="1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</row>
    <row r="113" spans="2:62" ht="22.5" customHeight="1">
      <c r="C113" s="91"/>
      <c r="D113" s="180" t="s">
        <v>357</v>
      </c>
      <c r="E113" s="93"/>
      <c r="F113" s="89" t="s">
        <v>277</v>
      </c>
      <c r="G113" s="80">
        <v>2.5</v>
      </c>
      <c r="H113" s="82">
        <f t="shared" si="38"/>
        <v>40250</v>
      </c>
      <c r="I113" s="82">
        <f t="shared" si="39"/>
        <v>100630</v>
      </c>
      <c r="J113" s="82">
        <f t="shared" si="40"/>
        <v>32199.999999999996</v>
      </c>
      <c r="K113" s="82">
        <f t="shared" si="41"/>
        <v>80500</v>
      </c>
      <c r="L113" s="82">
        <f t="shared" si="42"/>
        <v>72450</v>
      </c>
      <c r="M113" s="82">
        <f t="shared" si="42"/>
        <v>181130</v>
      </c>
      <c r="N113" s="94"/>
      <c r="O113" s="224">
        <v>35000</v>
      </c>
      <c r="P113" s="225">
        <v>28000</v>
      </c>
      <c r="Q113" s="118"/>
      <c r="R113" s="118"/>
      <c r="S113" s="1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</row>
    <row r="114" spans="2:62" ht="22.5" customHeight="1">
      <c r="B114" s="80"/>
      <c r="C114" s="91" t="s">
        <v>311</v>
      </c>
      <c r="D114" s="180" t="s">
        <v>407</v>
      </c>
      <c r="E114" s="93" t="s">
        <v>408</v>
      </c>
      <c r="F114" s="89" t="s">
        <v>33</v>
      </c>
      <c r="G114" s="80">
        <f>7*2.45</f>
        <v>17.150000000000002</v>
      </c>
      <c r="H114" s="82">
        <f t="shared" si="38"/>
        <v>21275</v>
      </c>
      <c r="I114" s="82">
        <f t="shared" si="39"/>
        <v>364870</v>
      </c>
      <c r="J114" s="82">
        <f t="shared" si="40"/>
        <v>17250</v>
      </c>
      <c r="K114" s="82">
        <f t="shared" si="41"/>
        <v>295840</v>
      </c>
      <c r="L114" s="82">
        <f t="shared" si="42"/>
        <v>38525</v>
      </c>
      <c r="M114" s="82">
        <f t="shared" si="42"/>
        <v>660710</v>
      </c>
      <c r="N114" s="83"/>
      <c r="O114" s="147">
        <v>18500</v>
      </c>
      <c r="P114" s="173">
        <v>15000</v>
      </c>
      <c r="Q114" s="118"/>
      <c r="R114" s="118"/>
      <c r="S114" s="1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</row>
    <row r="115" spans="2:62" ht="22.5" customHeight="1">
      <c r="B115" s="80"/>
      <c r="C115" s="91"/>
      <c r="D115" s="180" t="s">
        <v>409</v>
      </c>
      <c r="E115" s="93"/>
      <c r="F115" s="89" t="s">
        <v>277</v>
      </c>
      <c r="G115" s="80">
        <v>14.6</v>
      </c>
      <c r="H115" s="82">
        <f t="shared" si="38"/>
        <v>40250</v>
      </c>
      <c r="I115" s="82">
        <f t="shared" si="39"/>
        <v>587650</v>
      </c>
      <c r="J115" s="82">
        <f t="shared" si="40"/>
        <v>17250</v>
      </c>
      <c r="K115" s="82">
        <f t="shared" si="41"/>
        <v>251850</v>
      </c>
      <c r="L115" s="82">
        <f t="shared" si="42"/>
        <v>57500</v>
      </c>
      <c r="M115" s="82">
        <f t="shared" si="42"/>
        <v>839500</v>
      </c>
      <c r="N115" s="83"/>
      <c r="O115" s="173">
        <v>35000</v>
      </c>
      <c r="P115" s="148">
        <v>15000</v>
      </c>
      <c r="Q115" s="118"/>
      <c r="R115" s="118"/>
      <c r="S115" s="1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</row>
    <row r="116" spans="2:62" ht="22.5" customHeight="1">
      <c r="B116" s="80"/>
      <c r="C116" s="91"/>
      <c r="D116" s="180" t="s">
        <v>15</v>
      </c>
      <c r="E116" s="93" t="s">
        <v>358</v>
      </c>
      <c r="F116" s="89" t="s">
        <v>33</v>
      </c>
      <c r="G116" s="80">
        <f>((7*2.45)-(3*2))+((14.4*2.5)*2)+((1.3*0.97)*4)+(1.5*2.5)</f>
        <v>91.944000000000003</v>
      </c>
      <c r="H116" s="82">
        <f t="shared" si="38"/>
        <v>8625</v>
      </c>
      <c r="I116" s="82">
        <f t="shared" si="39"/>
        <v>793020</v>
      </c>
      <c r="J116" s="82">
        <f t="shared" si="40"/>
        <v>8625</v>
      </c>
      <c r="K116" s="82">
        <f t="shared" si="41"/>
        <v>793020</v>
      </c>
      <c r="L116" s="82">
        <f t="shared" si="42"/>
        <v>17250</v>
      </c>
      <c r="M116" s="82">
        <f t="shared" si="42"/>
        <v>1586040</v>
      </c>
      <c r="N116" s="83"/>
      <c r="O116" s="173">
        <v>7500</v>
      </c>
      <c r="P116" s="148">
        <v>7500</v>
      </c>
      <c r="Q116" s="118"/>
      <c r="R116" s="118"/>
      <c r="S116" s="1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</row>
    <row r="117" spans="2:62" ht="22.5" customHeight="1">
      <c r="B117" s="80"/>
      <c r="C117" s="91"/>
      <c r="D117" s="180" t="s">
        <v>56</v>
      </c>
      <c r="E117" s="93"/>
      <c r="F117" s="89" t="s">
        <v>33</v>
      </c>
      <c r="G117" s="80">
        <f>(((3*2)+(G118)+(4.5*3))*1.2)</f>
        <v>51.048000000000009</v>
      </c>
      <c r="H117" s="82">
        <f t="shared" si="38"/>
        <v>11500</v>
      </c>
      <c r="I117" s="82">
        <f t="shared" si="39"/>
        <v>587050</v>
      </c>
      <c r="J117" s="82">
        <f t="shared" si="40"/>
        <v>13799.999999999998</v>
      </c>
      <c r="K117" s="82">
        <f t="shared" si="41"/>
        <v>704460</v>
      </c>
      <c r="L117" s="82">
        <f t="shared" si="42"/>
        <v>25300</v>
      </c>
      <c r="M117" s="82">
        <f t="shared" si="42"/>
        <v>1291510</v>
      </c>
      <c r="N117" s="83"/>
      <c r="O117" s="173">
        <v>10000</v>
      </c>
      <c r="P117" s="148">
        <v>12000</v>
      </c>
      <c r="Q117" s="118"/>
      <c r="R117" s="118"/>
      <c r="S117" s="1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</row>
    <row r="118" spans="2:62" ht="22.5" customHeight="1">
      <c r="B118" s="80"/>
      <c r="C118" s="91"/>
      <c r="D118" s="180" t="s">
        <v>410</v>
      </c>
      <c r="E118" s="93" t="s">
        <v>411</v>
      </c>
      <c r="F118" s="89" t="s">
        <v>33</v>
      </c>
      <c r="G118" s="80">
        <f>((14.4*0.8)*2)</f>
        <v>23.040000000000003</v>
      </c>
      <c r="H118" s="82">
        <f t="shared" si="38"/>
        <v>15524.999999999998</v>
      </c>
      <c r="I118" s="82">
        <f t="shared" si="39"/>
        <v>357700</v>
      </c>
      <c r="J118" s="82">
        <f t="shared" si="40"/>
        <v>13799.999999999998</v>
      </c>
      <c r="K118" s="82">
        <f t="shared" si="41"/>
        <v>317950</v>
      </c>
      <c r="L118" s="82">
        <f t="shared" si="42"/>
        <v>29324.999999999996</v>
      </c>
      <c r="M118" s="82">
        <f t="shared" si="42"/>
        <v>675650</v>
      </c>
      <c r="N118" s="83"/>
      <c r="O118" s="147">
        <v>13500</v>
      </c>
      <c r="P118" s="148">
        <v>12000</v>
      </c>
      <c r="Q118" s="118"/>
      <c r="R118" s="118"/>
      <c r="S118" s="1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</row>
    <row r="119" spans="2:62" ht="22.5" customHeight="1">
      <c r="B119" s="80"/>
      <c r="C119" s="91"/>
      <c r="D119" s="180" t="s">
        <v>412</v>
      </c>
      <c r="E119" s="93" t="s">
        <v>413</v>
      </c>
      <c r="F119" s="89" t="s">
        <v>255</v>
      </c>
      <c r="G119" s="80">
        <v>3</v>
      </c>
      <c r="H119" s="82">
        <f t="shared" si="38"/>
        <v>264500</v>
      </c>
      <c r="I119" s="82">
        <f t="shared" si="39"/>
        <v>793500</v>
      </c>
      <c r="J119" s="82">
        <f t="shared" si="40"/>
        <v>57499.999999999993</v>
      </c>
      <c r="K119" s="82">
        <f t="shared" si="41"/>
        <v>172500</v>
      </c>
      <c r="L119" s="82">
        <f t="shared" si="42"/>
        <v>322000</v>
      </c>
      <c r="M119" s="82">
        <f t="shared" si="42"/>
        <v>966000</v>
      </c>
      <c r="N119" s="83"/>
      <c r="O119" s="147">
        <v>230000</v>
      </c>
      <c r="P119" s="148">
        <v>50000</v>
      </c>
      <c r="Q119" s="118"/>
      <c r="R119" s="118"/>
      <c r="S119" s="1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</row>
    <row r="120" spans="2:62" ht="22.5" customHeight="1">
      <c r="B120" s="80"/>
      <c r="C120" s="91"/>
      <c r="D120" s="180" t="s">
        <v>414</v>
      </c>
      <c r="E120" s="93" t="s">
        <v>415</v>
      </c>
      <c r="F120" s="89" t="s">
        <v>44</v>
      </c>
      <c r="G120" s="80">
        <v>3</v>
      </c>
      <c r="H120" s="82">
        <f t="shared" ref="H120:H125" si="43">O120*$O$29</f>
        <v>40250</v>
      </c>
      <c r="I120" s="82">
        <f t="shared" ref="I120:I125" si="44">ROUND(G120*H120,-1)</f>
        <v>120750</v>
      </c>
      <c r="J120" s="82">
        <f t="shared" ref="J120:J125" si="45">P120*$O$29</f>
        <v>0</v>
      </c>
      <c r="K120" s="82">
        <f t="shared" ref="K120:K125" si="46">ROUND(G120*J120,-1)</f>
        <v>0</v>
      </c>
      <c r="L120" s="82">
        <f t="shared" ref="L120:L125" si="47">H120+J120</f>
        <v>40250</v>
      </c>
      <c r="M120" s="82">
        <f t="shared" ref="M120:M125" si="48">I120+K120</f>
        <v>120750</v>
      </c>
      <c r="N120" s="83"/>
      <c r="O120" s="147">
        <v>35000</v>
      </c>
      <c r="P120" s="148"/>
      <c r="Q120" s="118"/>
      <c r="R120" s="118"/>
      <c r="S120" s="1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</row>
    <row r="121" spans="2:62" ht="22.5" customHeight="1">
      <c r="B121" s="80"/>
      <c r="C121" s="91"/>
      <c r="D121" s="180" t="s">
        <v>416</v>
      </c>
      <c r="E121" s="93" t="s">
        <v>417</v>
      </c>
      <c r="F121" s="89" t="s">
        <v>255</v>
      </c>
      <c r="G121" s="80">
        <v>3</v>
      </c>
      <c r="H121" s="82">
        <f t="shared" si="43"/>
        <v>21275</v>
      </c>
      <c r="I121" s="82">
        <f t="shared" si="44"/>
        <v>63830</v>
      </c>
      <c r="J121" s="82">
        <f t="shared" si="45"/>
        <v>6899.9999999999991</v>
      </c>
      <c r="K121" s="82">
        <f t="shared" si="46"/>
        <v>20700</v>
      </c>
      <c r="L121" s="82">
        <f t="shared" si="47"/>
        <v>28175</v>
      </c>
      <c r="M121" s="82">
        <f t="shared" si="48"/>
        <v>84530</v>
      </c>
      <c r="N121" s="83"/>
      <c r="O121" s="147">
        <v>18500</v>
      </c>
      <c r="P121" s="148">
        <v>6000</v>
      </c>
      <c r="Q121" s="118"/>
      <c r="R121" s="118"/>
      <c r="S121" s="1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</row>
    <row r="122" spans="2:62" ht="22.5" customHeight="1">
      <c r="B122" s="80"/>
      <c r="C122" s="91"/>
      <c r="D122" s="180" t="s">
        <v>420</v>
      </c>
      <c r="E122" s="93" t="s">
        <v>421</v>
      </c>
      <c r="F122" s="89" t="s">
        <v>33</v>
      </c>
      <c r="G122" s="80">
        <f>(3.3*1.48)*2</f>
        <v>9.7679999999999989</v>
      </c>
      <c r="H122" s="82">
        <f t="shared" si="43"/>
        <v>40250</v>
      </c>
      <c r="I122" s="82">
        <f t="shared" si="44"/>
        <v>393160</v>
      </c>
      <c r="J122" s="82">
        <f t="shared" si="45"/>
        <v>48874.999999999993</v>
      </c>
      <c r="K122" s="82">
        <f t="shared" si="46"/>
        <v>477410</v>
      </c>
      <c r="L122" s="82">
        <f t="shared" si="47"/>
        <v>89125</v>
      </c>
      <c r="M122" s="82">
        <f t="shared" si="48"/>
        <v>870570</v>
      </c>
      <c r="N122" s="83"/>
      <c r="O122" s="173">
        <f>23000+12000</f>
        <v>35000</v>
      </c>
      <c r="P122" s="148">
        <f>25000+7500+10000</f>
        <v>42500</v>
      </c>
      <c r="Q122" s="118"/>
      <c r="R122" s="118"/>
      <c r="S122" s="1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</row>
    <row r="123" spans="2:62" ht="22.5" customHeight="1">
      <c r="B123" s="80"/>
      <c r="C123" s="91"/>
      <c r="D123" s="180" t="s">
        <v>399</v>
      </c>
      <c r="E123" s="93" t="s">
        <v>423</v>
      </c>
      <c r="F123" s="89" t="s">
        <v>316</v>
      </c>
      <c r="G123" s="80">
        <f>6000/300</f>
        <v>20</v>
      </c>
      <c r="H123" s="82">
        <f t="shared" si="43"/>
        <v>82800</v>
      </c>
      <c r="I123" s="82">
        <f t="shared" si="44"/>
        <v>1656000</v>
      </c>
      <c r="J123" s="82">
        <f t="shared" si="45"/>
        <v>40250</v>
      </c>
      <c r="K123" s="82">
        <f t="shared" si="46"/>
        <v>805000</v>
      </c>
      <c r="L123" s="82">
        <f t="shared" si="47"/>
        <v>123050</v>
      </c>
      <c r="M123" s="82">
        <f t="shared" si="48"/>
        <v>2461000</v>
      </c>
      <c r="N123" s="83"/>
      <c r="O123" s="173">
        <v>72000</v>
      </c>
      <c r="P123" s="148">
        <v>35000</v>
      </c>
      <c r="Q123" s="118"/>
      <c r="R123" s="118"/>
      <c r="S123" s="1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</row>
    <row r="124" spans="2:62" ht="22.5" customHeight="1">
      <c r="B124" s="80"/>
      <c r="C124" s="91"/>
      <c r="D124" s="180" t="s">
        <v>336</v>
      </c>
      <c r="E124" s="93" t="s">
        <v>337</v>
      </c>
      <c r="F124" s="89" t="s">
        <v>277</v>
      </c>
      <c r="G124" s="80">
        <v>44.63</v>
      </c>
      <c r="H124" s="82">
        <f t="shared" si="43"/>
        <v>9775</v>
      </c>
      <c r="I124" s="82">
        <f t="shared" si="44"/>
        <v>436260</v>
      </c>
      <c r="J124" s="82">
        <f t="shared" si="45"/>
        <v>7244.9999999999991</v>
      </c>
      <c r="K124" s="82">
        <f t="shared" si="46"/>
        <v>323340</v>
      </c>
      <c r="L124" s="82">
        <f t="shared" si="47"/>
        <v>17020</v>
      </c>
      <c r="M124" s="82">
        <f t="shared" si="48"/>
        <v>759600</v>
      </c>
      <c r="N124" s="83"/>
      <c r="O124" s="147">
        <v>8500</v>
      </c>
      <c r="P124" s="148">
        <v>6300</v>
      </c>
      <c r="Q124" s="118"/>
      <c r="R124" s="118"/>
      <c r="S124" s="1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</row>
    <row r="125" spans="2:62" ht="22.5" customHeight="1">
      <c r="B125" s="80"/>
      <c r="C125" s="91"/>
      <c r="D125" s="180" t="s">
        <v>419</v>
      </c>
      <c r="E125" s="93" t="s">
        <v>337</v>
      </c>
      <c r="F125" s="89" t="s">
        <v>277</v>
      </c>
      <c r="G125" s="80">
        <f>G124</f>
        <v>44.63</v>
      </c>
      <c r="H125" s="82">
        <f t="shared" si="43"/>
        <v>8625</v>
      </c>
      <c r="I125" s="82">
        <f t="shared" si="44"/>
        <v>384930</v>
      </c>
      <c r="J125" s="82">
        <f t="shared" si="45"/>
        <v>7244.9999999999991</v>
      </c>
      <c r="K125" s="82">
        <f t="shared" si="46"/>
        <v>323340</v>
      </c>
      <c r="L125" s="82">
        <f t="shared" si="47"/>
        <v>15870</v>
      </c>
      <c r="M125" s="82">
        <f t="shared" si="48"/>
        <v>708270</v>
      </c>
      <c r="N125" s="83"/>
      <c r="O125" s="147">
        <v>7500</v>
      </c>
      <c r="P125" s="148">
        <v>6300</v>
      </c>
      <c r="Q125" s="118"/>
      <c r="R125" s="118"/>
      <c r="S125" s="1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</row>
    <row r="126" spans="2:62" ht="22.5" customHeight="1">
      <c r="B126" s="80"/>
      <c r="C126" s="91" t="s">
        <v>282</v>
      </c>
      <c r="D126" s="180" t="s">
        <v>400</v>
      </c>
      <c r="E126" s="223" t="s">
        <v>403</v>
      </c>
      <c r="F126" s="89" t="s">
        <v>33</v>
      </c>
      <c r="G126" s="80">
        <v>15.5</v>
      </c>
      <c r="H126" s="82">
        <f t="shared" ref="H126:H136" si="49">O126*$O$29</f>
        <v>40250</v>
      </c>
      <c r="I126" s="82">
        <f t="shared" ref="I126:I136" si="50">ROUND(G126*H126,-1)</f>
        <v>623880</v>
      </c>
      <c r="J126" s="82">
        <f t="shared" ref="J126:J136" si="51">P126*$O$29</f>
        <v>8625</v>
      </c>
      <c r="K126" s="82">
        <f t="shared" ref="K126:K136" si="52">ROUND(G126*J126,-1)</f>
        <v>133690</v>
      </c>
      <c r="L126" s="82">
        <f t="shared" ref="L126:L136" si="53">H126+J126</f>
        <v>48875</v>
      </c>
      <c r="M126" s="82">
        <f t="shared" ref="M126:M136" si="54">I126+K126</f>
        <v>757570</v>
      </c>
      <c r="N126" s="83"/>
      <c r="O126" s="151">
        <v>35000</v>
      </c>
      <c r="P126" s="149">
        <v>7500</v>
      </c>
      <c r="Q126" s="118"/>
      <c r="R126" s="118"/>
      <c r="S126" s="1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</row>
    <row r="127" spans="2:62" ht="22.5" customHeight="1">
      <c r="B127" s="80"/>
      <c r="C127" s="91"/>
      <c r="D127" s="180" t="s">
        <v>401</v>
      </c>
      <c r="E127" s="93" t="s">
        <v>402</v>
      </c>
      <c r="F127" s="89" t="s">
        <v>33</v>
      </c>
      <c r="G127" s="80">
        <f>G126*1.1</f>
        <v>17.05</v>
      </c>
      <c r="H127" s="82">
        <f t="shared" si="49"/>
        <v>16099.999999999998</v>
      </c>
      <c r="I127" s="82">
        <f t="shared" si="50"/>
        <v>274510</v>
      </c>
      <c r="J127" s="82">
        <f t="shared" si="51"/>
        <v>13799.999999999998</v>
      </c>
      <c r="K127" s="82">
        <f t="shared" si="52"/>
        <v>235290</v>
      </c>
      <c r="L127" s="82">
        <f t="shared" si="53"/>
        <v>29899.999999999996</v>
      </c>
      <c r="M127" s="82">
        <f t="shared" si="54"/>
        <v>509800</v>
      </c>
      <c r="N127" s="83"/>
      <c r="O127" s="147">
        <v>14000</v>
      </c>
      <c r="P127" s="173">
        <v>12000</v>
      </c>
      <c r="Q127" s="118"/>
      <c r="R127" s="118"/>
      <c r="S127" s="1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</row>
    <row r="128" spans="2:62" ht="22.5" customHeight="1">
      <c r="B128" s="80"/>
      <c r="C128" s="91"/>
      <c r="D128" s="180" t="s">
        <v>404</v>
      </c>
      <c r="E128" s="93"/>
      <c r="F128" s="89" t="s">
        <v>33</v>
      </c>
      <c r="G128" s="80">
        <f>G126*1.2</f>
        <v>18.599999999999998</v>
      </c>
      <c r="H128" s="82">
        <f t="shared" si="49"/>
        <v>41400</v>
      </c>
      <c r="I128" s="82">
        <f t="shared" si="50"/>
        <v>770040</v>
      </c>
      <c r="J128" s="82">
        <f t="shared" si="51"/>
        <v>6899.9999999999991</v>
      </c>
      <c r="K128" s="82">
        <f t="shared" si="52"/>
        <v>128340</v>
      </c>
      <c r="L128" s="82">
        <f t="shared" si="53"/>
        <v>48300</v>
      </c>
      <c r="M128" s="82">
        <f t="shared" si="54"/>
        <v>898380</v>
      </c>
      <c r="N128" s="83"/>
      <c r="O128" s="147">
        <v>36000</v>
      </c>
      <c r="P128" s="173">
        <v>6000</v>
      </c>
      <c r="Q128" s="118"/>
      <c r="R128" s="118"/>
      <c r="S128" s="1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</row>
    <row r="129" spans="2:62" ht="22.5" customHeight="1">
      <c r="B129" s="80"/>
      <c r="C129" s="91"/>
      <c r="D129" s="180" t="s">
        <v>313</v>
      </c>
      <c r="E129" s="93"/>
      <c r="F129" s="89" t="s">
        <v>33</v>
      </c>
      <c r="G129" s="80">
        <f>102.89-G126</f>
        <v>87.39</v>
      </c>
      <c r="H129" s="82">
        <f t="shared" si="49"/>
        <v>12649.999999999998</v>
      </c>
      <c r="I129" s="82">
        <f t="shared" si="50"/>
        <v>1105480</v>
      </c>
      <c r="J129" s="82">
        <f t="shared" si="51"/>
        <v>4600</v>
      </c>
      <c r="K129" s="82">
        <f t="shared" si="52"/>
        <v>401990</v>
      </c>
      <c r="L129" s="82">
        <f t="shared" si="53"/>
        <v>17250</v>
      </c>
      <c r="M129" s="82">
        <f t="shared" si="54"/>
        <v>1507470</v>
      </c>
      <c r="N129" s="83"/>
      <c r="O129" s="151">
        <v>11000</v>
      </c>
      <c r="P129" s="149">
        <v>4000</v>
      </c>
      <c r="Q129" s="118"/>
      <c r="R129" s="118"/>
      <c r="S129" s="1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</row>
    <row r="130" spans="2:62" ht="22.5" customHeight="1">
      <c r="B130" s="80"/>
      <c r="C130" s="91"/>
      <c r="D130" s="180" t="s">
        <v>314</v>
      </c>
      <c r="E130" s="93" t="s">
        <v>405</v>
      </c>
      <c r="F130" s="89" t="s">
        <v>88</v>
      </c>
      <c r="G130" s="80">
        <f>3.7</f>
        <v>3.7</v>
      </c>
      <c r="H130" s="82">
        <f t="shared" si="49"/>
        <v>17250</v>
      </c>
      <c r="I130" s="82">
        <f t="shared" si="50"/>
        <v>63830</v>
      </c>
      <c r="J130" s="82">
        <f t="shared" si="51"/>
        <v>18400</v>
      </c>
      <c r="K130" s="82">
        <f t="shared" si="52"/>
        <v>68080</v>
      </c>
      <c r="L130" s="82">
        <f t="shared" si="53"/>
        <v>35650</v>
      </c>
      <c r="M130" s="82">
        <f t="shared" si="54"/>
        <v>131910</v>
      </c>
      <c r="N130" s="83"/>
      <c r="O130" s="89">
        <v>15000</v>
      </c>
      <c r="P130" s="89">
        <v>16000</v>
      </c>
      <c r="Q130" s="118"/>
      <c r="R130" s="118"/>
      <c r="S130" s="1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</row>
    <row r="131" spans="2:62" ht="22.5" customHeight="1">
      <c r="B131" s="80"/>
      <c r="C131" s="121"/>
      <c r="D131" s="82"/>
      <c r="E131" s="89"/>
      <c r="F131" s="89"/>
      <c r="G131" s="80"/>
      <c r="H131" s="82">
        <f t="shared" si="49"/>
        <v>0</v>
      </c>
      <c r="I131" s="82">
        <f t="shared" si="50"/>
        <v>0</v>
      </c>
      <c r="J131" s="82">
        <f t="shared" si="51"/>
        <v>0</v>
      </c>
      <c r="K131" s="82">
        <f t="shared" si="52"/>
        <v>0</v>
      </c>
      <c r="L131" s="82">
        <f t="shared" si="53"/>
        <v>0</v>
      </c>
      <c r="M131" s="82">
        <f t="shared" si="54"/>
        <v>0</v>
      </c>
      <c r="N131" s="83"/>
      <c r="O131" s="175"/>
      <c r="P131" s="148"/>
      <c r="Q131" s="181"/>
      <c r="R131" s="118"/>
      <c r="S131" s="1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</row>
    <row r="132" spans="2:62" ht="22.5" customHeight="1">
      <c r="B132" s="80"/>
      <c r="C132" s="121"/>
      <c r="D132" s="82"/>
      <c r="E132" s="89"/>
      <c r="F132" s="89"/>
      <c r="G132" s="80"/>
      <c r="H132" s="82">
        <f t="shared" si="49"/>
        <v>0</v>
      </c>
      <c r="I132" s="82">
        <f t="shared" si="50"/>
        <v>0</v>
      </c>
      <c r="J132" s="82">
        <f t="shared" si="51"/>
        <v>0</v>
      </c>
      <c r="K132" s="82">
        <f t="shared" si="52"/>
        <v>0</v>
      </c>
      <c r="L132" s="82">
        <f t="shared" si="53"/>
        <v>0</v>
      </c>
      <c r="M132" s="82">
        <f t="shared" si="54"/>
        <v>0</v>
      </c>
      <c r="N132" s="83"/>
      <c r="O132" s="175"/>
      <c r="P132" s="148"/>
      <c r="Q132" s="181"/>
      <c r="R132" s="118"/>
      <c r="S132" s="1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</row>
    <row r="133" spans="2:62" ht="22.5" customHeight="1">
      <c r="B133" s="80"/>
      <c r="C133" s="121"/>
      <c r="D133" s="82"/>
      <c r="E133" s="89"/>
      <c r="F133" s="89"/>
      <c r="G133" s="80"/>
      <c r="H133" s="82">
        <f t="shared" si="49"/>
        <v>0</v>
      </c>
      <c r="I133" s="82">
        <f t="shared" si="50"/>
        <v>0</v>
      </c>
      <c r="J133" s="82">
        <f t="shared" si="51"/>
        <v>0</v>
      </c>
      <c r="K133" s="82">
        <f t="shared" si="52"/>
        <v>0</v>
      </c>
      <c r="L133" s="82">
        <f t="shared" si="53"/>
        <v>0</v>
      </c>
      <c r="M133" s="82">
        <f t="shared" si="54"/>
        <v>0</v>
      </c>
      <c r="N133" s="83"/>
      <c r="O133" s="175"/>
      <c r="P133" s="148"/>
      <c r="Q133" s="181"/>
      <c r="R133" s="118"/>
      <c r="S133" s="1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</row>
    <row r="134" spans="2:62" ht="22.5" customHeight="1">
      <c r="B134" s="80"/>
      <c r="C134" s="121"/>
      <c r="D134" s="82"/>
      <c r="E134" s="89"/>
      <c r="F134" s="89"/>
      <c r="G134" s="80"/>
      <c r="H134" s="82">
        <f t="shared" si="49"/>
        <v>0</v>
      </c>
      <c r="I134" s="82">
        <f t="shared" si="50"/>
        <v>0</v>
      </c>
      <c r="J134" s="82">
        <f t="shared" si="51"/>
        <v>0</v>
      </c>
      <c r="K134" s="82">
        <f t="shared" si="52"/>
        <v>0</v>
      </c>
      <c r="L134" s="82">
        <f t="shared" si="53"/>
        <v>0</v>
      </c>
      <c r="M134" s="82">
        <f t="shared" si="54"/>
        <v>0</v>
      </c>
      <c r="N134" s="83"/>
      <c r="O134" s="175"/>
      <c r="P134" s="148"/>
      <c r="Q134" s="181"/>
      <c r="R134" s="118"/>
      <c r="S134" s="1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</row>
    <row r="135" spans="2:62" ht="22.5" customHeight="1">
      <c r="B135" s="80"/>
      <c r="C135" s="121"/>
      <c r="D135" s="82"/>
      <c r="E135" s="89"/>
      <c r="F135" s="89"/>
      <c r="G135" s="80"/>
      <c r="H135" s="82">
        <f t="shared" si="49"/>
        <v>0</v>
      </c>
      <c r="I135" s="82">
        <f t="shared" si="50"/>
        <v>0</v>
      </c>
      <c r="J135" s="82">
        <f t="shared" si="51"/>
        <v>0</v>
      </c>
      <c r="K135" s="82">
        <f t="shared" si="52"/>
        <v>0</v>
      </c>
      <c r="L135" s="82">
        <f t="shared" si="53"/>
        <v>0</v>
      </c>
      <c r="M135" s="82">
        <f t="shared" si="54"/>
        <v>0</v>
      </c>
      <c r="N135" s="83"/>
      <c r="O135" s="175"/>
      <c r="P135" s="148"/>
      <c r="Q135" s="181"/>
      <c r="R135" s="118"/>
      <c r="S135" s="1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</row>
    <row r="136" spans="2:62" ht="22.5" customHeight="1">
      <c r="C136" s="119"/>
      <c r="D136" s="180"/>
      <c r="E136" s="93"/>
      <c r="F136" s="89"/>
      <c r="G136" s="80"/>
      <c r="H136" s="82">
        <f t="shared" si="49"/>
        <v>0</v>
      </c>
      <c r="I136" s="82">
        <f t="shared" si="50"/>
        <v>0</v>
      </c>
      <c r="J136" s="82">
        <f t="shared" si="51"/>
        <v>0</v>
      </c>
      <c r="K136" s="82">
        <f t="shared" si="52"/>
        <v>0</v>
      </c>
      <c r="L136" s="82">
        <f t="shared" si="53"/>
        <v>0</v>
      </c>
      <c r="M136" s="82">
        <f t="shared" si="54"/>
        <v>0</v>
      </c>
      <c r="N136" s="83"/>
      <c r="O136" s="151"/>
      <c r="Q136" s="118"/>
      <c r="R136" s="118"/>
      <c r="S136" s="1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</row>
    <row r="137" spans="2:62" ht="22.5" customHeight="1">
      <c r="C137" s="119"/>
      <c r="D137" s="72" t="s">
        <v>134</v>
      </c>
      <c r="E137" s="72"/>
      <c r="F137" s="72"/>
      <c r="G137" s="80"/>
      <c r="H137" s="76"/>
      <c r="I137" s="76">
        <f>SUM(I112:I136)</f>
        <v>10246190</v>
      </c>
      <c r="J137" s="76"/>
      <c r="K137" s="76">
        <f>SUM(K112:K136)</f>
        <v>6302400</v>
      </c>
      <c r="L137" s="76"/>
      <c r="M137" s="76">
        <f>SUM(M112:M136)</f>
        <v>16548590</v>
      </c>
      <c r="N137" s="83"/>
      <c r="O137" s="149"/>
      <c r="P137" s="149"/>
      <c r="Q137" s="118"/>
      <c r="R137" s="118"/>
      <c r="S137" s="1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</row>
    <row r="138" spans="2:62" ht="22.5" customHeight="1">
      <c r="C138" s="91" t="s">
        <v>281</v>
      </c>
      <c r="D138" s="186" t="s">
        <v>426</v>
      </c>
      <c r="E138" s="93"/>
      <c r="F138" s="89"/>
      <c r="G138" s="80"/>
      <c r="H138" s="82"/>
      <c r="I138" s="82"/>
      <c r="J138" s="82"/>
      <c r="K138" s="82"/>
      <c r="L138" s="82"/>
      <c r="M138" s="82"/>
      <c r="N138" s="83"/>
      <c r="O138" s="149"/>
      <c r="P138" s="149"/>
      <c r="Q138" s="118"/>
      <c r="R138" s="118"/>
      <c r="S138" s="1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</row>
    <row r="139" spans="2:62" ht="22.5" customHeight="1">
      <c r="C139" s="91" t="s">
        <v>304</v>
      </c>
      <c r="D139" s="180" t="s">
        <v>310</v>
      </c>
      <c r="E139" s="93" t="s">
        <v>280</v>
      </c>
      <c r="F139" s="89" t="s">
        <v>33</v>
      </c>
      <c r="G139" s="80">
        <f>17.14+17.58+14.18+6.18</f>
        <v>55.08</v>
      </c>
      <c r="H139" s="82">
        <f>O139*$O$29</f>
        <v>7474.9999999999991</v>
      </c>
      <c r="I139" s="82">
        <f>ROUND(G139*H139,-1)</f>
        <v>411720</v>
      </c>
      <c r="J139" s="82">
        <f>P139*$O$29</f>
        <v>7474.9999999999991</v>
      </c>
      <c r="K139" s="82">
        <f>ROUND(G139*J139,-1)</f>
        <v>411720</v>
      </c>
      <c r="L139" s="82">
        <f>H139+J139</f>
        <v>14949.999999999998</v>
      </c>
      <c r="M139" s="82">
        <f>I139+K139</f>
        <v>823440</v>
      </c>
      <c r="N139" s="83"/>
      <c r="O139" s="147">
        <v>6500</v>
      </c>
      <c r="P139" s="173">
        <v>6500</v>
      </c>
      <c r="Q139" s="118"/>
      <c r="R139" s="118"/>
      <c r="S139" s="1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</row>
    <row r="140" spans="2:62" ht="22.5" customHeight="1">
      <c r="C140" s="91"/>
      <c r="D140" s="180" t="s">
        <v>357</v>
      </c>
      <c r="E140" s="93"/>
      <c r="F140" s="89" t="s">
        <v>277</v>
      </c>
      <c r="G140" s="80">
        <f>1.8+1+1+1.5+1.5</f>
        <v>6.8</v>
      </c>
      <c r="H140" s="82">
        <f t="shared" ref="H140:H146" si="55">O140*$O$29</f>
        <v>40250</v>
      </c>
      <c r="I140" s="82">
        <f>ROUND(G140*H140,-1)</f>
        <v>273700</v>
      </c>
      <c r="J140" s="82">
        <f t="shared" ref="J140:J146" si="56">P140*$O$29</f>
        <v>32199.999999999996</v>
      </c>
      <c r="K140" s="82">
        <f>ROUND(G140*J140,-1)</f>
        <v>218960</v>
      </c>
      <c r="L140" s="82">
        <f t="shared" ref="L140:L146" si="57">H140+J140</f>
        <v>72450</v>
      </c>
      <c r="M140" s="82">
        <f t="shared" ref="M140:M146" si="58">I140+K140</f>
        <v>492660</v>
      </c>
      <c r="N140" s="94"/>
      <c r="O140" s="224">
        <v>35000</v>
      </c>
      <c r="P140" s="225">
        <v>28000</v>
      </c>
      <c r="Q140" s="118"/>
      <c r="R140" s="118"/>
      <c r="S140" s="1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</row>
    <row r="141" spans="2:62" ht="22.5" customHeight="1">
      <c r="C141" s="91" t="s">
        <v>311</v>
      </c>
      <c r="D141" s="180" t="s">
        <v>15</v>
      </c>
      <c r="E141" s="93" t="s">
        <v>358</v>
      </c>
      <c r="F141" s="89" t="s">
        <v>33</v>
      </c>
      <c r="G141" s="80">
        <f>((2.5*2.45)*2)+(8.3*2.5)+(10.38*2.5)</f>
        <v>58.95</v>
      </c>
      <c r="H141" s="82">
        <f t="shared" si="55"/>
        <v>8625</v>
      </c>
      <c r="I141" s="82">
        <f t="shared" ref="I141:I146" si="59">ROUND(G141*H141,-1)</f>
        <v>508440</v>
      </c>
      <c r="J141" s="82">
        <f t="shared" si="56"/>
        <v>8625</v>
      </c>
      <c r="K141" s="82">
        <f t="shared" ref="K141:K146" si="60">ROUND(G141*J141,-1)</f>
        <v>508440</v>
      </c>
      <c r="L141" s="82">
        <f t="shared" si="57"/>
        <v>17250</v>
      </c>
      <c r="M141" s="82">
        <f t="shared" si="58"/>
        <v>1016880</v>
      </c>
      <c r="N141" s="83"/>
      <c r="O141" s="173">
        <v>7500</v>
      </c>
      <c r="P141" s="148">
        <v>7500</v>
      </c>
      <c r="Q141" s="118"/>
      <c r="R141" s="118"/>
      <c r="S141" s="1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</row>
    <row r="142" spans="2:62" ht="22.5" customHeight="1">
      <c r="C142" s="91"/>
      <c r="D142" s="180" t="s">
        <v>56</v>
      </c>
      <c r="E142" s="93"/>
      <c r="F142" s="89" t="s">
        <v>33</v>
      </c>
      <c r="G142" s="80">
        <f>((4.5*3)*1.2)</f>
        <v>16.2</v>
      </c>
      <c r="H142" s="82">
        <f t="shared" si="55"/>
        <v>11500</v>
      </c>
      <c r="I142" s="82">
        <f t="shared" si="59"/>
        <v>186300</v>
      </c>
      <c r="J142" s="82">
        <f t="shared" si="56"/>
        <v>13799.999999999998</v>
      </c>
      <c r="K142" s="82">
        <f t="shared" si="60"/>
        <v>223560</v>
      </c>
      <c r="L142" s="82">
        <f t="shared" si="57"/>
        <v>25300</v>
      </c>
      <c r="M142" s="82">
        <f t="shared" si="58"/>
        <v>409860</v>
      </c>
      <c r="N142" s="83"/>
      <c r="O142" s="173">
        <v>10000</v>
      </c>
      <c r="P142" s="148">
        <v>12000</v>
      </c>
      <c r="Q142" s="118"/>
      <c r="R142" s="118"/>
      <c r="S142" s="1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</row>
    <row r="143" spans="2:62" ht="22.5" customHeight="1">
      <c r="C143" s="91"/>
      <c r="D143" s="33" t="s">
        <v>427</v>
      </c>
      <c r="F143" s="89" t="s">
        <v>33</v>
      </c>
      <c r="G143" s="80">
        <f>(19.48+16.56)*2.5</f>
        <v>90.1</v>
      </c>
      <c r="H143" s="82">
        <f>O143*$O$29</f>
        <v>6439.9999999999991</v>
      </c>
      <c r="I143" s="82">
        <f>ROUND(G143*H143,-1)</f>
        <v>580240</v>
      </c>
      <c r="J143" s="82">
        <f>P143*$O$29</f>
        <v>4024.9999999999995</v>
      </c>
      <c r="K143" s="82">
        <f>ROUND(G143*J143,-1)</f>
        <v>362650</v>
      </c>
      <c r="L143" s="82">
        <f>H143+J143</f>
        <v>10464.999999999998</v>
      </c>
      <c r="M143" s="82">
        <f>I143+K143</f>
        <v>942890</v>
      </c>
      <c r="N143" s="83"/>
      <c r="O143" s="147">
        <v>5600</v>
      </c>
      <c r="P143" s="173">
        <v>3500</v>
      </c>
      <c r="Q143" s="118"/>
      <c r="R143" s="118"/>
      <c r="S143" s="1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</row>
    <row r="144" spans="2:62" ht="22.5" customHeight="1">
      <c r="C144" s="91"/>
      <c r="D144" s="180" t="s">
        <v>412</v>
      </c>
      <c r="E144" s="93" t="s">
        <v>413</v>
      </c>
      <c r="F144" s="89" t="s">
        <v>255</v>
      </c>
      <c r="G144" s="80">
        <v>5</v>
      </c>
      <c r="H144" s="82">
        <f t="shared" si="55"/>
        <v>264500</v>
      </c>
      <c r="I144" s="82">
        <f t="shared" si="59"/>
        <v>1322500</v>
      </c>
      <c r="J144" s="82">
        <f t="shared" si="56"/>
        <v>57499.999999999993</v>
      </c>
      <c r="K144" s="82">
        <f t="shared" si="60"/>
        <v>287500</v>
      </c>
      <c r="L144" s="82">
        <f t="shared" si="57"/>
        <v>322000</v>
      </c>
      <c r="M144" s="82">
        <f t="shared" si="58"/>
        <v>1610000</v>
      </c>
      <c r="N144" s="83"/>
      <c r="O144" s="147">
        <v>230000</v>
      </c>
      <c r="P144" s="148">
        <v>50000</v>
      </c>
      <c r="Q144" s="118"/>
      <c r="R144" s="118"/>
      <c r="S144" s="1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</row>
    <row r="145" spans="3:62" ht="22.5" customHeight="1">
      <c r="C145" s="91"/>
      <c r="D145" s="180" t="s">
        <v>414</v>
      </c>
      <c r="E145" s="93" t="s">
        <v>415</v>
      </c>
      <c r="F145" s="89" t="s">
        <v>44</v>
      </c>
      <c r="G145" s="80">
        <v>5</v>
      </c>
      <c r="H145" s="82">
        <f t="shared" si="55"/>
        <v>40250</v>
      </c>
      <c r="I145" s="82">
        <f t="shared" si="59"/>
        <v>201250</v>
      </c>
      <c r="J145" s="82">
        <f t="shared" si="56"/>
        <v>0</v>
      </c>
      <c r="K145" s="82">
        <f t="shared" si="60"/>
        <v>0</v>
      </c>
      <c r="L145" s="82">
        <f t="shared" si="57"/>
        <v>40250</v>
      </c>
      <c r="M145" s="82">
        <f t="shared" si="58"/>
        <v>201250</v>
      </c>
      <c r="N145" s="83"/>
      <c r="O145" s="147">
        <v>35000</v>
      </c>
      <c r="P145" s="148"/>
      <c r="Q145" s="118"/>
      <c r="R145" s="118"/>
      <c r="S145" s="1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</row>
    <row r="146" spans="3:62" ht="22.5" customHeight="1">
      <c r="C146" s="91"/>
      <c r="D146" s="180" t="s">
        <v>416</v>
      </c>
      <c r="E146" s="93" t="s">
        <v>417</v>
      </c>
      <c r="F146" s="89" t="s">
        <v>255</v>
      </c>
      <c r="G146" s="80">
        <v>5</v>
      </c>
      <c r="H146" s="82">
        <f t="shared" si="55"/>
        <v>21275</v>
      </c>
      <c r="I146" s="82">
        <f t="shared" si="59"/>
        <v>106380</v>
      </c>
      <c r="J146" s="82">
        <f t="shared" si="56"/>
        <v>6899.9999999999991</v>
      </c>
      <c r="K146" s="82">
        <f t="shared" si="60"/>
        <v>34500</v>
      </c>
      <c r="L146" s="82">
        <f t="shared" si="57"/>
        <v>28175</v>
      </c>
      <c r="M146" s="82">
        <f t="shared" si="58"/>
        <v>140880</v>
      </c>
      <c r="N146" s="83"/>
      <c r="O146" s="147">
        <v>18500</v>
      </c>
      <c r="P146" s="148">
        <v>6000</v>
      </c>
      <c r="Q146" s="118"/>
      <c r="R146" s="118"/>
      <c r="S146" s="1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</row>
    <row r="147" spans="3:62" ht="22.5" customHeight="1">
      <c r="C147" s="91"/>
      <c r="D147" s="180" t="s">
        <v>424</v>
      </c>
      <c r="E147" s="93"/>
      <c r="F147" s="89" t="s">
        <v>33</v>
      </c>
      <c r="G147" s="80">
        <f>((2.52+2.25+2.25+2.52+2.7+2.7)*2.5)*1.1</f>
        <v>41.084999999999994</v>
      </c>
      <c r="H147" s="82">
        <f>O147*$O$29</f>
        <v>32775</v>
      </c>
      <c r="I147" s="82">
        <f>ROUND(G147*H147,-1)</f>
        <v>1346560</v>
      </c>
      <c r="J147" s="82">
        <f>P147*$O$29</f>
        <v>20700</v>
      </c>
      <c r="K147" s="82">
        <f>ROUND(G147*J147,-1)</f>
        <v>850460</v>
      </c>
      <c r="L147" s="82">
        <f t="shared" ref="L147:M151" si="61">H147+J147</f>
        <v>53475</v>
      </c>
      <c r="M147" s="82">
        <f t="shared" si="61"/>
        <v>2197020</v>
      </c>
      <c r="N147" s="83"/>
      <c r="O147" s="173">
        <v>28500</v>
      </c>
      <c r="P147" s="148">
        <v>18000</v>
      </c>
      <c r="Q147" s="118"/>
      <c r="R147" s="118"/>
      <c r="S147" s="1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</row>
    <row r="148" spans="3:62" ht="22.5" customHeight="1">
      <c r="C148" s="91"/>
      <c r="D148" s="180" t="s">
        <v>336</v>
      </c>
      <c r="E148" s="93" t="s">
        <v>337</v>
      </c>
      <c r="F148" s="89" t="s">
        <v>277</v>
      </c>
      <c r="G148" s="80">
        <f>9.48+8.3+9.55+19.48+16.56+10.38</f>
        <v>73.75</v>
      </c>
      <c r="H148" s="82">
        <f>O148*$O$29</f>
        <v>9775</v>
      </c>
      <c r="I148" s="82">
        <f>ROUND(G148*H148,-1)</f>
        <v>720910</v>
      </c>
      <c r="J148" s="82">
        <f>P148*$O$29</f>
        <v>7244.9999999999991</v>
      </c>
      <c r="K148" s="82">
        <f>ROUND(G148*J148,-1)</f>
        <v>534320</v>
      </c>
      <c r="L148" s="82">
        <f t="shared" si="61"/>
        <v>17020</v>
      </c>
      <c r="M148" s="82">
        <f t="shared" si="61"/>
        <v>1255230</v>
      </c>
      <c r="N148" s="83"/>
      <c r="O148" s="147">
        <v>8500</v>
      </c>
      <c r="P148" s="148">
        <v>6300</v>
      </c>
      <c r="Q148" s="118"/>
      <c r="R148" s="118"/>
      <c r="S148" s="1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</row>
    <row r="149" spans="3:62" ht="22.5" customHeight="1">
      <c r="C149" s="91"/>
      <c r="D149" s="180" t="s">
        <v>419</v>
      </c>
      <c r="E149" s="93" t="s">
        <v>337</v>
      </c>
      <c r="F149" s="89" t="s">
        <v>277</v>
      </c>
      <c r="G149" s="80">
        <f>G148</f>
        <v>73.75</v>
      </c>
      <c r="H149" s="82">
        <f>O149*$O$29</f>
        <v>8625</v>
      </c>
      <c r="I149" s="82">
        <f>ROUND(G149*H149,-1)</f>
        <v>636090</v>
      </c>
      <c r="J149" s="82">
        <f>P149*$O$29</f>
        <v>7244.9999999999991</v>
      </c>
      <c r="K149" s="82">
        <f>ROUND(G149*J149,-1)</f>
        <v>534320</v>
      </c>
      <c r="L149" s="82">
        <f t="shared" si="61"/>
        <v>15870</v>
      </c>
      <c r="M149" s="82">
        <f t="shared" si="61"/>
        <v>1170410</v>
      </c>
      <c r="N149" s="83"/>
      <c r="O149" s="147">
        <v>7500</v>
      </c>
      <c r="P149" s="148">
        <v>6300</v>
      </c>
      <c r="Q149" s="118"/>
      <c r="R149" s="118"/>
      <c r="S149" s="1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</row>
    <row r="150" spans="3:62" ht="22.5" customHeight="1">
      <c r="C150" s="91" t="s">
        <v>282</v>
      </c>
      <c r="D150" s="180" t="s">
        <v>313</v>
      </c>
      <c r="E150" s="93"/>
      <c r="F150" s="89" t="s">
        <v>33</v>
      </c>
      <c r="G150" s="80">
        <f>17.14+19.48+16.56+10.38</f>
        <v>63.560000000000009</v>
      </c>
      <c r="H150" s="82">
        <f>O150*$O$29</f>
        <v>12649.999999999998</v>
      </c>
      <c r="I150" s="82">
        <f>ROUND(G150*H150,-1)</f>
        <v>804030</v>
      </c>
      <c r="J150" s="82">
        <f>P150*$O$29</f>
        <v>4600</v>
      </c>
      <c r="K150" s="82">
        <f>ROUND(G150*J150,-1)</f>
        <v>292380</v>
      </c>
      <c r="L150" s="82">
        <f t="shared" si="61"/>
        <v>17250</v>
      </c>
      <c r="M150" s="82">
        <f t="shared" si="61"/>
        <v>1096410</v>
      </c>
      <c r="N150" s="83"/>
      <c r="O150" s="151">
        <v>11000</v>
      </c>
      <c r="P150" s="149">
        <v>4000</v>
      </c>
      <c r="Q150" s="118"/>
      <c r="R150" s="118"/>
      <c r="S150" s="1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</row>
    <row r="151" spans="3:62" ht="22.5" customHeight="1">
      <c r="C151" s="91"/>
      <c r="D151" s="180" t="s">
        <v>314</v>
      </c>
      <c r="E151" s="93" t="s">
        <v>325</v>
      </c>
      <c r="F151" s="89" t="s">
        <v>88</v>
      </c>
      <c r="G151" s="80">
        <v>6</v>
      </c>
      <c r="H151" s="82">
        <f>O151*$O$29</f>
        <v>11500</v>
      </c>
      <c r="I151" s="82">
        <f>ROUND(G151*H151,-1)</f>
        <v>69000</v>
      </c>
      <c r="J151" s="82">
        <f>P151*$O$29</f>
        <v>11500</v>
      </c>
      <c r="K151" s="82">
        <f>ROUND(G151*J151,-1)</f>
        <v>69000</v>
      </c>
      <c r="L151" s="82">
        <f t="shared" si="61"/>
        <v>23000</v>
      </c>
      <c r="M151" s="82">
        <f t="shared" si="61"/>
        <v>138000</v>
      </c>
      <c r="N151" s="83"/>
      <c r="O151" s="89">
        <v>10000</v>
      </c>
      <c r="P151" s="89">
        <v>10000</v>
      </c>
      <c r="Q151" s="118"/>
      <c r="R151" s="118"/>
      <c r="S151" s="1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</row>
    <row r="152" spans="3:62" ht="22.5" customHeight="1">
      <c r="C152" s="119"/>
      <c r="D152" s="180"/>
      <c r="E152" s="93"/>
      <c r="F152" s="89"/>
      <c r="G152" s="80"/>
      <c r="H152" s="82">
        <f t="shared" ref="H152:H163" si="62">O152*$O$29</f>
        <v>0</v>
      </c>
      <c r="I152" s="82">
        <f t="shared" ref="I152:I163" si="63">ROUND(G152*H152,-1)</f>
        <v>0</v>
      </c>
      <c r="J152" s="82">
        <f t="shared" ref="J152:J163" si="64">P152*$O$29</f>
        <v>0</v>
      </c>
      <c r="K152" s="82">
        <f t="shared" ref="K152:K163" si="65">ROUND(G152*J152,-1)</f>
        <v>0</v>
      </c>
      <c r="L152" s="82">
        <f t="shared" ref="L152:L163" si="66">H152+J152</f>
        <v>0</v>
      </c>
      <c r="M152" s="82">
        <f t="shared" ref="M152:M163" si="67">I152+K152</f>
        <v>0</v>
      </c>
      <c r="N152" s="83"/>
      <c r="Q152" s="118"/>
      <c r="R152" s="118"/>
      <c r="S152" s="1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</row>
    <row r="153" spans="3:62" ht="22.5" customHeight="1">
      <c r="C153" s="119"/>
      <c r="D153" s="180"/>
      <c r="E153" s="93"/>
      <c r="F153" s="89"/>
      <c r="G153" s="80"/>
      <c r="H153" s="82">
        <f t="shared" si="62"/>
        <v>0</v>
      </c>
      <c r="I153" s="82">
        <f t="shared" si="63"/>
        <v>0</v>
      </c>
      <c r="J153" s="82">
        <f t="shared" si="64"/>
        <v>0</v>
      </c>
      <c r="K153" s="82">
        <f t="shared" si="65"/>
        <v>0</v>
      </c>
      <c r="L153" s="82">
        <f t="shared" si="66"/>
        <v>0</v>
      </c>
      <c r="M153" s="82">
        <f t="shared" si="67"/>
        <v>0</v>
      </c>
      <c r="N153" s="83"/>
      <c r="Q153" s="118"/>
      <c r="R153" s="118"/>
      <c r="S153" s="1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</row>
    <row r="154" spans="3:62" ht="22.5" customHeight="1">
      <c r="C154" s="119"/>
      <c r="D154" s="180"/>
      <c r="E154" s="93"/>
      <c r="F154" s="89"/>
      <c r="G154" s="80"/>
      <c r="H154" s="82">
        <f t="shared" si="62"/>
        <v>0</v>
      </c>
      <c r="I154" s="82">
        <f t="shared" si="63"/>
        <v>0</v>
      </c>
      <c r="J154" s="82">
        <f t="shared" si="64"/>
        <v>0</v>
      </c>
      <c r="K154" s="82">
        <f t="shared" si="65"/>
        <v>0</v>
      </c>
      <c r="L154" s="82">
        <f t="shared" si="66"/>
        <v>0</v>
      </c>
      <c r="M154" s="82">
        <f t="shared" si="67"/>
        <v>0</v>
      </c>
      <c r="N154" s="83"/>
      <c r="Q154" s="118"/>
      <c r="R154" s="118"/>
      <c r="S154" s="1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</row>
    <row r="155" spans="3:62" ht="22.5" customHeight="1">
      <c r="C155" s="119"/>
      <c r="D155" s="180"/>
      <c r="E155" s="93"/>
      <c r="F155" s="89"/>
      <c r="G155" s="80"/>
      <c r="H155" s="82">
        <f t="shared" si="62"/>
        <v>0</v>
      </c>
      <c r="I155" s="82">
        <f t="shared" si="63"/>
        <v>0</v>
      </c>
      <c r="J155" s="82">
        <f t="shared" si="64"/>
        <v>0</v>
      </c>
      <c r="K155" s="82">
        <f t="shared" si="65"/>
        <v>0</v>
      </c>
      <c r="L155" s="82">
        <f t="shared" si="66"/>
        <v>0</v>
      </c>
      <c r="M155" s="82">
        <f t="shared" si="67"/>
        <v>0</v>
      </c>
      <c r="N155" s="83"/>
      <c r="Q155" s="118"/>
      <c r="R155" s="118"/>
      <c r="S155" s="1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</row>
    <row r="156" spans="3:62" ht="22.5" customHeight="1">
      <c r="C156" s="119"/>
      <c r="D156" s="180"/>
      <c r="E156" s="93"/>
      <c r="F156" s="89"/>
      <c r="G156" s="80"/>
      <c r="H156" s="82">
        <f t="shared" si="62"/>
        <v>0</v>
      </c>
      <c r="I156" s="82">
        <f t="shared" si="63"/>
        <v>0</v>
      </c>
      <c r="J156" s="82">
        <f t="shared" si="64"/>
        <v>0</v>
      </c>
      <c r="K156" s="82">
        <f t="shared" si="65"/>
        <v>0</v>
      </c>
      <c r="L156" s="82">
        <f t="shared" si="66"/>
        <v>0</v>
      </c>
      <c r="M156" s="82">
        <f t="shared" si="67"/>
        <v>0</v>
      </c>
      <c r="N156" s="83"/>
      <c r="Q156" s="118"/>
      <c r="R156" s="118"/>
      <c r="S156" s="1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</row>
    <row r="157" spans="3:62" ht="22.5" customHeight="1">
      <c r="C157" s="119"/>
      <c r="D157" s="180"/>
      <c r="E157" s="93"/>
      <c r="F157" s="89"/>
      <c r="G157" s="80"/>
      <c r="H157" s="82">
        <f t="shared" si="62"/>
        <v>0</v>
      </c>
      <c r="I157" s="82">
        <f t="shared" si="63"/>
        <v>0</v>
      </c>
      <c r="J157" s="82">
        <f t="shared" si="64"/>
        <v>0</v>
      </c>
      <c r="K157" s="82">
        <f t="shared" si="65"/>
        <v>0</v>
      </c>
      <c r="L157" s="82">
        <f t="shared" si="66"/>
        <v>0</v>
      </c>
      <c r="M157" s="82">
        <f t="shared" si="67"/>
        <v>0</v>
      </c>
      <c r="N157" s="83"/>
      <c r="Q157" s="118"/>
      <c r="R157" s="118"/>
      <c r="S157" s="1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</row>
    <row r="158" spans="3:62" ht="22.5" customHeight="1">
      <c r="C158" s="119"/>
      <c r="D158" s="180"/>
      <c r="E158" s="93"/>
      <c r="F158" s="89"/>
      <c r="G158" s="80"/>
      <c r="H158" s="82">
        <f t="shared" si="62"/>
        <v>0</v>
      </c>
      <c r="I158" s="82">
        <f t="shared" si="63"/>
        <v>0</v>
      </c>
      <c r="J158" s="82">
        <f t="shared" si="64"/>
        <v>0</v>
      </c>
      <c r="K158" s="82">
        <f t="shared" si="65"/>
        <v>0</v>
      </c>
      <c r="L158" s="82">
        <f t="shared" si="66"/>
        <v>0</v>
      </c>
      <c r="M158" s="82">
        <f t="shared" si="67"/>
        <v>0</v>
      </c>
      <c r="N158" s="83"/>
      <c r="Q158" s="118"/>
      <c r="R158" s="118"/>
      <c r="S158" s="1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</row>
    <row r="159" spans="3:62" ht="22.5" customHeight="1">
      <c r="C159" s="119"/>
      <c r="D159" s="180"/>
      <c r="E159" s="93"/>
      <c r="F159" s="89"/>
      <c r="G159" s="80"/>
      <c r="H159" s="82">
        <f t="shared" si="62"/>
        <v>0</v>
      </c>
      <c r="I159" s="82">
        <f t="shared" si="63"/>
        <v>0</v>
      </c>
      <c r="J159" s="82">
        <f t="shared" si="64"/>
        <v>0</v>
      </c>
      <c r="K159" s="82">
        <f t="shared" si="65"/>
        <v>0</v>
      </c>
      <c r="L159" s="82">
        <f t="shared" si="66"/>
        <v>0</v>
      </c>
      <c r="M159" s="82">
        <f t="shared" si="67"/>
        <v>0</v>
      </c>
      <c r="N159" s="83"/>
      <c r="Q159" s="118"/>
      <c r="R159" s="118"/>
      <c r="S159" s="1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</row>
    <row r="160" spans="3:62" ht="22.5" customHeight="1">
      <c r="C160" s="119"/>
      <c r="D160" s="180"/>
      <c r="E160" s="93"/>
      <c r="F160" s="89"/>
      <c r="G160" s="80"/>
      <c r="H160" s="82">
        <f t="shared" si="62"/>
        <v>0</v>
      </c>
      <c r="I160" s="82">
        <f t="shared" si="63"/>
        <v>0</v>
      </c>
      <c r="J160" s="82">
        <f t="shared" si="64"/>
        <v>0</v>
      </c>
      <c r="K160" s="82">
        <f t="shared" si="65"/>
        <v>0</v>
      </c>
      <c r="L160" s="82">
        <f t="shared" si="66"/>
        <v>0</v>
      </c>
      <c r="M160" s="82">
        <f t="shared" si="67"/>
        <v>0</v>
      </c>
      <c r="N160" s="83"/>
      <c r="Q160" s="118"/>
      <c r="R160" s="118"/>
      <c r="S160" s="1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</row>
    <row r="161" spans="3:62" ht="22.5" customHeight="1">
      <c r="C161" s="119"/>
      <c r="D161" s="180"/>
      <c r="E161" s="93"/>
      <c r="F161" s="89"/>
      <c r="G161" s="80"/>
      <c r="H161" s="82">
        <f t="shared" si="62"/>
        <v>0</v>
      </c>
      <c r="I161" s="82">
        <f t="shared" si="63"/>
        <v>0</v>
      </c>
      <c r="J161" s="82">
        <f t="shared" si="64"/>
        <v>0</v>
      </c>
      <c r="K161" s="82">
        <f t="shared" si="65"/>
        <v>0</v>
      </c>
      <c r="L161" s="82">
        <f t="shared" si="66"/>
        <v>0</v>
      </c>
      <c r="M161" s="82">
        <f t="shared" si="67"/>
        <v>0</v>
      </c>
      <c r="N161" s="83"/>
      <c r="Q161" s="118"/>
      <c r="R161" s="118"/>
      <c r="S161" s="1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</row>
    <row r="162" spans="3:62" ht="22.5" customHeight="1">
      <c r="C162" s="119"/>
      <c r="D162" s="180"/>
      <c r="E162" s="93"/>
      <c r="F162" s="89"/>
      <c r="G162" s="80"/>
      <c r="H162" s="82">
        <f t="shared" si="62"/>
        <v>0</v>
      </c>
      <c r="I162" s="82">
        <f t="shared" si="63"/>
        <v>0</v>
      </c>
      <c r="J162" s="82">
        <f t="shared" si="64"/>
        <v>0</v>
      </c>
      <c r="K162" s="82">
        <f t="shared" si="65"/>
        <v>0</v>
      </c>
      <c r="L162" s="82">
        <f t="shared" si="66"/>
        <v>0</v>
      </c>
      <c r="M162" s="82">
        <f t="shared" si="67"/>
        <v>0</v>
      </c>
      <c r="N162" s="83"/>
      <c r="Q162" s="118"/>
      <c r="R162" s="118"/>
      <c r="S162" s="1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</row>
    <row r="163" spans="3:62" ht="22.5" customHeight="1">
      <c r="C163" s="119"/>
      <c r="D163" s="92"/>
      <c r="E163" s="93"/>
      <c r="F163" s="89"/>
      <c r="G163" s="80"/>
      <c r="H163" s="82">
        <f t="shared" si="62"/>
        <v>0</v>
      </c>
      <c r="I163" s="82">
        <f t="shared" si="63"/>
        <v>0</v>
      </c>
      <c r="J163" s="82">
        <f t="shared" si="64"/>
        <v>0</v>
      </c>
      <c r="K163" s="82">
        <f t="shared" si="65"/>
        <v>0</v>
      </c>
      <c r="L163" s="82">
        <f t="shared" si="66"/>
        <v>0</v>
      </c>
      <c r="M163" s="82">
        <f t="shared" si="67"/>
        <v>0</v>
      </c>
      <c r="N163" s="83"/>
      <c r="Q163" s="118"/>
      <c r="R163" s="118"/>
      <c r="S163" s="1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</row>
    <row r="164" spans="3:62" ht="22.5" customHeight="1">
      <c r="C164" s="119"/>
      <c r="D164" s="72" t="s">
        <v>134</v>
      </c>
      <c r="E164" s="72"/>
      <c r="F164" s="72"/>
      <c r="G164" s="80"/>
      <c r="H164" s="76"/>
      <c r="I164" s="76">
        <f>SUM(I139:I163)</f>
        <v>7167120</v>
      </c>
      <c r="J164" s="76"/>
      <c r="K164" s="76">
        <f>SUM(K139:K163)</f>
        <v>4327810</v>
      </c>
      <c r="L164" s="76"/>
      <c r="M164" s="76">
        <f>SUM(M139:M163)</f>
        <v>11494930</v>
      </c>
      <c r="N164" s="83"/>
      <c r="Q164" s="118"/>
      <c r="R164" s="118"/>
      <c r="S164" s="1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</row>
    <row r="165" spans="3:62" ht="22.5" customHeight="1">
      <c r="C165" s="91" t="s">
        <v>137</v>
      </c>
      <c r="D165" s="186" t="s">
        <v>428</v>
      </c>
      <c r="E165" s="93"/>
      <c r="F165" s="89"/>
      <c r="G165" s="80"/>
      <c r="H165" s="82"/>
      <c r="I165" s="82"/>
      <c r="J165" s="82"/>
      <c r="K165" s="82"/>
      <c r="L165" s="82"/>
      <c r="M165" s="82"/>
      <c r="N165" s="83"/>
      <c r="O165" s="149"/>
      <c r="P165" s="149"/>
      <c r="Q165" s="118"/>
      <c r="R165" s="118"/>
      <c r="S165" s="1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</row>
    <row r="166" spans="3:62" ht="22.5" customHeight="1">
      <c r="C166" s="91" t="s">
        <v>304</v>
      </c>
      <c r="D166" s="180" t="s">
        <v>310</v>
      </c>
      <c r="E166" s="93" t="s">
        <v>280</v>
      </c>
      <c r="F166" s="89" t="s">
        <v>33</v>
      </c>
      <c r="G166" s="80">
        <v>75.989999999999995</v>
      </c>
      <c r="H166" s="82">
        <f t="shared" ref="H166:H178" si="68">O166*$O$29</f>
        <v>7474.9999999999991</v>
      </c>
      <c r="I166" s="82">
        <f t="shared" ref="I166:I189" si="69">ROUND(G166*H166,-1)</f>
        <v>568030</v>
      </c>
      <c r="J166" s="82">
        <f t="shared" ref="J166:J178" si="70">P166*$O$29</f>
        <v>7474.9999999999991</v>
      </c>
      <c r="K166" s="82">
        <f t="shared" ref="K166:K189" si="71">ROUND(G166*J166,-1)</f>
        <v>568030</v>
      </c>
      <c r="L166" s="82">
        <f t="shared" ref="L166:L189" si="72">H166+J166</f>
        <v>14949.999999999998</v>
      </c>
      <c r="M166" s="82">
        <f t="shared" ref="M166:M189" si="73">I166+K166</f>
        <v>1136060</v>
      </c>
      <c r="N166" s="83"/>
      <c r="O166" s="147">
        <v>6500</v>
      </c>
      <c r="P166" s="173">
        <v>6500</v>
      </c>
      <c r="Q166" s="118"/>
      <c r="R166" s="118"/>
      <c r="S166" s="1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</row>
    <row r="167" spans="3:62" ht="22.5" customHeight="1">
      <c r="C167" s="91"/>
      <c r="D167" s="180" t="s">
        <v>429</v>
      </c>
      <c r="E167" s="93"/>
      <c r="F167" s="89" t="s">
        <v>278</v>
      </c>
      <c r="G167" s="80">
        <v>2</v>
      </c>
      <c r="H167" s="82">
        <f t="shared" si="68"/>
        <v>172500</v>
      </c>
      <c r="I167" s="82">
        <f t="shared" si="69"/>
        <v>345000</v>
      </c>
      <c r="J167" s="82">
        <f t="shared" si="70"/>
        <v>172500</v>
      </c>
      <c r="K167" s="82">
        <f t="shared" si="71"/>
        <v>345000</v>
      </c>
      <c r="L167" s="82">
        <f t="shared" si="72"/>
        <v>345000</v>
      </c>
      <c r="M167" s="82">
        <f t="shared" si="73"/>
        <v>690000</v>
      </c>
      <c r="N167" s="94"/>
      <c r="O167" s="224">
        <v>150000</v>
      </c>
      <c r="P167" s="225">
        <v>150000</v>
      </c>
      <c r="Q167" s="118"/>
      <c r="R167" s="118"/>
      <c r="S167" s="1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</row>
    <row r="168" spans="3:62" ht="22.5" customHeight="1">
      <c r="C168" s="91"/>
      <c r="D168" s="180" t="s">
        <v>431</v>
      </c>
      <c r="E168" s="93" t="s">
        <v>356</v>
      </c>
      <c r="F168" s="89" t="s">
        <v>277</v>
      </c>
      <c r="G168" s="80">
        <f>5.6</f>
        <v>5.6</v>
      </c>
      <c r="H168" s="82">
        <f t="shared" si="68"/>
        <v>59799.999999999993</v>
      </c>
      <c r="I168" s="82">
        <f t="shared" si="69"/>
        <v>334880</v>
      </c>
      <c r="J168" s="82">
        <f t="shared" si="70"/>
        <v>36800</v>
      </c>
      <c r="K168" s="82">
        <f t="shared" si="71"/>
        <v>206080</v>
      </c>
      <c r="L168" s="82">
        <f t="shared" si="72"/>
        <v>96600</v>
      </c>
      <c r="M168" s="82">
        <f t="shared" si="73"/>
        <v>540960</v>
      </c>
      <c r="N168" s="94"/>
      <c r="O168" s="147">
        <v>52000</v>
      </c>
      <c r="P168" s="173">
        <v>32000</v>
      </c>
      <c r="Q168" s="118"/>
      <c r="R168" s="118"/>
      <c r="S168" s="1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</row>
    <row r="169" spans="3:62" ht="22.5" customHeight="1">
      <c r="C169" s="91"/>
      <c r="D169" s="145" t="s">
        <v>432</v>
      </c>
      <c r="E169" s="89"/>
      <c r="F169" s="89" t="s">
        <v>33</v>
      </c>
      <c r="G169" s="80">
        <f>1.355*5.67</f>
        <v>7.6828500000000002</v>
      </c>
      <c r="H169" s="82">
        <f t="shared" si="68"/>
        <v>17250</v>
      </c>
      <c r="I169" s="82">
        <f t="shared" si="69"/>
        <v>132530</v>
      </c>
      <c r="J169" s="82">
        <f t="shared" si="70"/>
        <v>7474.9999999999991</v>
      </c>
      <c r="K169" s="82">
        <f t="shared" si="71"/>
        <v>57430</v>
      </c>
      <c r="L169" s="82">
        <f t="shared" si="72"/>
        <v>24725</v>
      </c>
      <c r="M169" s="82">
        <f t="shared" si="73"/>
        <v>189960</v>
      </c>
      <c r="N169" s="83"/>
      <c r="O169" s="149">
        <v>15000</v>
      </c>
      <c r="P169" s="149">
        <v>6500</v>
      </c>
      <c r="Q169" s="118"/>
      <c r="R169" s="118"/>
      <c r="S169" s="1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</row>
    <row r="170" spans="3:62" ht="22.5" customHeight="1">
      <c r="C170" s="91" t="s">
        <v>311</v>
      </c>
      <c r="D170" s="180" t="s">
        <v>15</v>
      </c>
      <c r="E170" s="93" t="s">
        <v>358</v>
      </c>
      <c r="F170" s="89" t="s">
        <v>33</v>
      </c>
      <c r="G170" s="80">
        <f>((12.36*2.4)*2)</f>
        <v>59.327999999999996</v>
      </c>
      <c r="H170" s="82">
        <f t="shared" si="68"/>
        <v>8625</v>
      </c>
      <c r="I170" s="82">
        <f t="shared" si="69"/>
        <v>511700</v>
      </c>
      <c r="J170" s="82">
        <f t="shared" si="70"/>
        <v>8625</v>
      </c>
      <c r="K170" s="82">
        <f t="shared" si="71"/>
        <v>511700</v>
      </c>
      <c r="L170" s="82">
        <f t="shared" si="72"/>
        <v>17250</v>
      </c>
      <c r="M170" s="82">
        <f t="shared" si="73"/>
        <v>1023400</v>
      </c>
      <c r="N170" s="83"/>
      <c r="O170" s="173">
        <v>7500</v>
      </c>
      <c r="P170" s="148">
        <v>7500</v>
      </c>
      <c r="Q170" s="118"/>
      <c r="R170" s="118"/>
      <c r="S170" s="1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</row>
    <row r="171" spans="3:62" ht="22.5" customHeight="1">
      <c r="C171" s="91"/>
      <c r="D171" s="180" t="s">
        <v>410</v>
      </c>
      <c r="E171" s="93" t="s">
        <v>411</v>
      </c>
      <c r="F171" s="89" t="s">
        <v>33</v>
      </c>
      <c r="G171" s="80">
        <f>(4*2.4)+(2.4*2.4)</f>
        <v>15.36</v>
      </c>
      <c r="H171" s="82">
        <f t="shared" si="68"/>
        <v>15524.999999999998</v>
      </c>
      <c r="I171" s="82">
        <f t="shared" si="69"/>
        <v>238460</v>
      </c>
      <c r="J171" s="82">
        <f t="shared" si="70"/>
        <v>13799.999999999998</v>
      </c>
      <c r="K171" s="82">
        <f t="shared" si="71"/>
        <v>211970</v>
      </c>
      <c r="L171" s="82">
        <f t="shared" si="72"/>
        <v>29324.999999999996</v>
      </c>
      <c r="M171" s="82">
        <f t="shared" si="73"/>
        <v>450430</v>
      </c>
      <c r="N171" s="83"/>
      <c r="O171" s="147">
        <v>13500</v>
      </c>
      <c r="P171" s="148">
        <v>12000</v>
      </c>
      <c r="Q171" s="118"/>
      <c r="R171" s="118"/>
      <c r="S171" s="1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</row>
    <row r="172" spans="3:62" ht="22.5" customHeight="1">
      <c r="C172" s="91"/>
      <c r="D172" s="180" t="s">
        <v>56</v>
      </c>
      <c r="E172" s="93"/>
      <c r="F172" s="89" t="s">
        <v>33</v>
      </c>
      <c r="G172" s="80">
        <f>((G171)*1.2)</f>
        <v>18.431999999999999</v>
      </c>
      <c r="H172" s="82">
        <f t="shared" si="68"/>
        <v>11500</v>
      </c>
      <c r="I172" s="82">
        <f t="shared" si="69"/>
        <v>211970</v>
      </c>
      <c r="J172" s="82">
        <f t="shared" si="70"/>
        <v>13799.999999999998</v>
      </c>
      <c r="K172" s="82">
        <f t="shared" si="71"/>
        <v>254360</v>
      </c>
      <c r="L172" s="82">
        <f t="shared" si="72"/>
        <v>25300</v>
      </c>
      <c r="M172" s="82">
        <f t="shared" si="73"/>
        <v>466330</v>
      </c>
      <c r="N172" s="83"/>
      <c r="O172" s="173">
        <v>10000</v>
      </c>
      <c r="P172" s="148">
        <v>12000</v>
      </c>
      <c r="Q172" s="118"/>
      <c r="R172" s="118"/>
      <c r="S172" s="1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</row>
    <row r="173" spans="3:62" ht="22.5" customHeight="1">
      <c r="C173" s="91"/>
      <c r="D173" s="180" t="s">
        <v>412</v>
      </c>
      <c r="E173" s="93" t="s">
        <v>413</v>
      </c>
      <c r="F173" s="89" t="s">
        <v>255</v>
      </c>
      <c r="G173" s="80">
        <v>1</v>
      </c>
      <c r="H173" s="82">
        <f t="shared" si="68"/>
        <v>264500</v>
      </c>
      <c r="I173" s="82">
        <f t="shared" si="69"/>
        <v>264500</v>
      </c>
      <c r="J173" s="82">
        <f t="shared" si="70"/>
        <v>57499.999999999993</v>
      </c>
      <c r="K173" s="82">
        <f t="shared" si="71"/>
        <v>57500</v>
      </c>
      <c r="L173" s="82">
        <f t="shared" si="72"/>
        <v>322000</v>
      </c>
      <c r="M173" s="82">
        <f t="shared" si="73"/>
        <v>322000</v>
      </c>
      <c r="N173" s="83"/>
      <c r="O173" s="147">
        <v>230000</v>
      </c>
      <c r="P173" s="148">
        <v>50000</v>
      </c>
      <c r="Q173" s="118"/>
      <c r="R173" s="118"/>
      <c r="S173" s="1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</row>
    <row r="174" spans="3:62" ht="22.5" customHeight="1">
      <c r="C174" s="91"/>
      <c r="D174" s="180" t="s">
        <v>414</v>
      </c>
      <c r="E174" s="93" t="s">
        <v>415</v>
      </c>
      <c r="F174" s="89" t="s">
        <v>44</v>
      </c>
      <c r="G174" s="80">
        <v>1</v>
      </c>
      <c r="H174" s="82">
        <f t="shared" si="68"/>
        <v>40250</v>
      </c>
      <c r="I174" s="82">
        <f t="shared" si="69"/>
        <v>40250</v>
      </c>
      <c r="J174" s="82">
        <f t="shared" si="70"/>
        <v>0</v>
      </c>
      <c r="K174" s="82">
        <f t="shared" si="71"/>
        <v>0</v>
      </c>
      <c r="L174" s="82">
        <f t="shared" si="72"/>
        <v>40250</v>
      </c>
      <c r="M174" s="82">
        <f t="shared" si="73"/>
        <v>40250</v>
      </c>
      <c r="N174" s="83"/>
      <c r="O174" s="147">
        <v>35000</v>
      </c>
      <c r="P174" s="148"/>
      <c r="Q174" s="118"/>
      <c r="R174" s="118"/>
      <c r="S174" s="1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</row>
    <row r="175" spans="3:62" ht="22.5" customHeight="1">
      <c r="C175" s="91"/>
      <c r="D175" s="180" t="s">
        <v>416</v>
      </c>
      <c r="E175" s="93" t="s">
        <v>417</v>
      </c>
      <c r="F175" s="89" t="s">
        <v>255</v>
      </c>
      <c r="G175" s="80">
        <v>1</v>
      </c>
      <c r="H175" s="82">
        <f t="shared" si="68"/>
        <v>21275</v>
      </c>
      <c r="I175" s="82">
        <f t="shared" si="69"/>
        <v>21280</v>
      </c>
      <c r="J175" s="82">
        <f t="shared" si="70"/>
        <v>6899.9999999999991</v>
      </c>
      <c r="K175" s="82">
        <f t="shared" si="71"/>
        <v>6900</v>
      </c>
      <c r="L175" s="82">
        <f t="shared" si="72"/>
        <v>28175</v>
      </c>
      <c r="M175" s="82">
        <f t="shared" si="73"/>
        <v>28180</v>
      </c>
      <c r="N175" s="83"/>
      <c r="O175" s="147">
        <v>18500</v>
      </c>
      <c r="P175" s="148">
        <v>6000</v>
      </c>
      <c r="Q175" s="118"/>
      <c r="R175" s="118"/>
      <c r="S175" s="1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</row>
    <row r="176" spans="3:62" ht="22.5" customHeight="1">
      <c r="C176" s="91"/>
      <c r="D176" s="180" t="s">
        <v>434</v>
      </c>
      <c r="E176" s="93" t="s">
        <v>408</v>
      </c>
      <c r="F176" s="89" t="s">
        <v>33</v>
      </c>
      <c r="G176" s="80">
        <f>(3.6*2)*2.4</f>
        <v>17.28</v>
      </c>
      <c r="H176" s="82">
        <f t="shared" si="68"/>
        <v>21275</v>
      </c>
      <c r="I176" s="82">
        <f t="shared" si="69"/>
        <v>367630</v>
      </c>
      <c r="J176" s="82">
        <f t="shared" si="70"/>
        <v>17250</v>
      </c>
      <c r="K176" s="82">
        <f t="shared" si="71"/>
        <v>298080</v>
      </c>
      <c r="L176" s="82">
        <f t="shared" si="72"/>
        <v>38525</v>
      </c>
      <c r="M176" s="82">
        <f t="shared" si="73"/>
        <v>665710</v>
      </c>
      <c r="N176" s="83"/>
      <c r="O176" s="147">
        <v>18500</v>
      </c>
      <c r="P176" s="173">
        <v>15000</v>
      </c>
      <c r="Q176" s="118"/>
      <c r="R176" s="118"/>
      <c r="S176" s="1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</row>
    <row r="177" spans="3:62" ht="22.5" customHeight="1">
      <c r="C177" s="91"/>
      <c r="D177" s="180" t="s">
        <v>433</v>
      </c>
      <c r="E177" s="93"/>
      <c r="F177" s="89" t="s">
        <v>33</v>
      </c>
      <c r="G177" s="80">
        <f>G176*1.2</f>
        <v>20.736000000000001</v>
      </c>
      <c r="H177" s="82">
        <f t="shared" si="68"/>
        <v>52324.999999999993</v>
      </c>
      <c r="I177" s="82">
        <f t="shared" si="69"/>
        <v>1085010</v>
      </c>
      <c r="J177" s="82">
        <f t="shared" si="70"/>
        <v>26449.999999999996</v>
      </c>
      <c r="K177" s="82">
        <f t="shared" si="71"/>
        <v>548470</v>
      </c>
      <c r="L177" s="82">
        <f t="shared" si="72"/>
        <v>78774.999999999985</v>
      </c>
      <c r="M177" s="82">
        <f t="shared" si="73"/>
        <v>1633480</v>
      </c>
      <c r="N177" s="83"/>
      <c r="O177" s="173">
        <v>45500</v>
      </c>
      <c r="P177" s="148">
        <v>23000</v>
      </c>
      <c r="Q177" s="118"/>
      <c r="R177" s="118"/>
      <c r="S177" s="118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</row>
    <row r="178" spans="3:62" ht="22.5" customHeight="1">
      <c r="C178" s="91"/>
      <c r="D178" s="180" t="s">
        <v>435</v>
      </c>
      <c r="E178" s="93"/>
      <c r="F178" s="89" t="s">
        <v>33</v>
      </c>
      <c r="G178" s="80">
        <f>(1.8*2.4)*1.2</f>
        <v>5.1840000000000002</v>
      </c>
      <c r="H178" s="82">
        <f t="shared" si="68"/>
        <v>72450</v>
      </c>
      <c r="I178" s="82">
        <f t="shared" si="69"/>
        <v>375580</v>
      </c>
      <c r="J178" s="82">
        <f t="shared" si="70"/>
        <v>26449.999999999996</v>
      </c>
      <c r="K178" s="82">
        <f t="shared" si="71"/>
        <v>137120</v>
      </c>
      <c r="L178" s="82">
        <f t="shared" si="72"/>
        <v>98900</v>
      </c>
      <c r="M178" s="82">
        <f t="shared" si="73"/>
        <v>512700</v>
      </c>
      <c r="N178" s="83"/>
      <c r="O178" s="173">
        <v>63000</v>
      </c>
      <c r="P178" s="148">
        <v>23000</v>
      </c>
      <c r="Q178" s="118"/>
      <c r="R178" s="118"/>
      <c r="S178" s="11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</row>
    <row r="179" spans="3:62" ht="22.5" customHeight="1">
      <c r="C179" s="91"/>
      <c r="D179" s="180" t="s">
        <v>436</v>
      </c>
      <c r="E179" s="93"/>
      <c r="F179" s="89" t="s">
        <v>255</v>
      </c>
      <c r="G179" s="80">
        <v>2</v>
      </c>
      <c r="H179" s="82">
        <f t="shared" ref="H179:H189" si="74">O179*$O$29</f>
        <v>57499.999999999993</v>
      </c>
      <c r="I179" s="82">
        <f t="shared" si="69"/>
        <v>115000</v>
      </c>
      <c r="J179" s="82">
        <f t="shared" ref="J179:J189" si="75">P179*$O$29</f>
        <v>28749.999999999996</v>
      </c>
      <c r="K179" s="82">
        <f t="shared" si="71"/>
        <v>57500</v>
      </c>
      <c r="L179" s="82">
        <f t="shared" si="72"/>
        <v>86249.999999999985</v>
      </c>
      <c r="M179" s="82">
        <f t="shared" si="73"/>
        <v>172500</v>
      </c>
      <c r="N179" s="83"/>
      <c r="O179" s="173">
        <v>50000</v>
      </c>
      <c r="P179" s="148">
        <v>25000</v>
      </c>
      <c r="Q179" s="118"/>
      <c r="R179" s="118"/>
      <c r="S179" s="11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</row>
    <row r="180" spans="3:62" ht="22.5" customHeight="1">
      <c r="C180" s="91"/>
      <c r="D180" s="180" t="s">
        <v>438</v>
      </c>
      <c r="E180" s="93" t="s">
        <v>439</v>
      </c>
      <c r="F180" s="89" t="s">
        <v>278</v>
      </c>
      <c r="G180" s="80">
        <v>1</v>
      </c>
      <c r="H180" s="82">
        <f t="shared" si="74"/>
        <v>1380000</v>
      </c>
      <c r="I180" s="82">
        <f t="shared" si="69"/>
        <v>1380000</v>
      </c>
      <c r="J180" s="82">
        <f t="shared" si="75"/>
        <v>402499.99999999994</v>
      </c>
      <c r="K180" s="82">
        <f t="shared" si="71"/>
        <v>402500</v>
      </c>
      <c r="L180" s="82">
        <f t="shared" si="72"/>
        <v>1782500</v>
      </c>
      <c r="M180" s="82">
        <f t="shared" si="73"/>
        <v>1782500</v>
      </c>
      <c r="N180" s="83"/>
      <c r="O180" s="173">
        <v>1200000</v>
      </c>
      <c r="P180" s="148">
        <v>350000</v>
      </c>
      <c r="Q180" s="118"/>
      <c r="R180" s="118"/>
      <c r="S180" s="11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</row>
    <row r="181" spans="3:62" ht="22.5" customHeight="1">
      <c r="C181" s="91"/>
      <c r="D181" s="180" t="s">
        <v>438</v>
      </c>
      <c r="E181" s="93" t="s">
        <v>452</v>
      </c>
      <c r="F181" s="89" t="s">
        <v>278</v>
      </c>
      <c r="G181" s="80">
        <v>1</v>
      </c>
      <c r="H181" s="82">
        <f t="shared" si="74"/>
        <v>2645000</v>
      </c>
      <c r="I181" s="82">
        <f t="shared" si="69"/>
        <v>2645000</v>
      </c>
      <c r="J181" s="82">
        <f t="shared" si="75"/>
        <v>517499.99999999994</v>
      </c>
      <c r="K181" s="82">
        <f t="shared" si="71"/>
        <v>517500</v>
      </c>
      <c r="L181" s="82">
        <f t="shared" si="72"/>
        <v>3162500</v>
      </c>
      <c r="M181" s="82">
        <f t="shared" si="73"/>
        <v>3162500</v>
      </c>
      <c r="N181" s="83"/>
      <c r="O181" s="173">
        <v>2300000</v>
      </c>
      <c r="P181" s="148">
        <v>450000</v>
      </c>
      <c r="Q181" s="118"/>
      <c r="R181" s="118"/>
      <c r="S181" s="11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</row>
    <row r="182" spans="3:62" ht="22.5" customHeight="1">
      <c r="C182" s="91"/>
      <c r="D182" s="180" t="s">
        <v>440</v>
      </c>
      <c r="E182" s="93"/>
      <c r="F182" s="89" t="s">
        <v>33</v>
      </c>
      <c r="G182" s="80">
        <f>1*2.4</f>
        <v>2.4</v>
      </c>
      <c r="H182" s="82">
        <f t="shared" si="74"/>
        <v>74750</v>
      </c>
      <c r="I182" s="82">
        <f t="shared" si="69"/>
        <v>179400</v>
      </c>
      <c r="J182" s="82">
        <f t="shared" si="75"/>
        <v>7474.9999999999991</v>
      </c>
      <c r="K182" s="82">
        <f t="shared" si="71"/>
        <v>17940</v>
      </c>
      <c r="L182" s="82">
        <f t="shared" si="72"/>
        <v>82225</v>
      </c>
      <c r="M182" s="82">
        <f t="shared" si="73"/>
        <v>197340</v>
      </c>
      <c r="N182" s="83"/>
      <c r="O182" s="173">
        <v>65000</v>
      </c>
      <c r="P182" s="148">
        <v>6500</v>
      </c>
      <c r="Q182" s="118"/>
      <c r="R182" s="118"/>
      <c r="S182" s="11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</row>
    <row r="183" spans="3:62" ht="22.5" customHeight="1">
      <c r="C183" s="91"/>
      <c r="D183" s="180" t="s">
        <v>336</v>
      </c>
      <c r="E183" s="93" t="s">
        <v>337</v>
      </c>
      <c r="F183" s="89" t="s">
        <v>277</v>
      </c>
      <c r="G183" s="80">
        <v>39.299999999999997</v>
      </c>
      <c r="H183" s="82">
        <f t="shared" si="74"/>
        <v>9775</v>
      </c>
      <c r="I183" s="82">
        <f t="shared" si="69"/>
        <v>384160</v>
      </c>
      <c r="J183" s="82">
        <f t="shared" si="75"/>
        <v>7244.9999999999991</v>
      </c>
      <c r="K183" s="82">
        <f t="shared" si="71"/>
        <v>284730</v>
      </c>
      <c r="L183" s="82">
        <f t="shared" si="72"/>
        <v>17020</v>
      </c>
      <c r="M183" s="82">
        <f t="shared" si="73"/>
        <v>668890</v>
      </c>
      <c r="N183" s="83"/>
      <c r="O183" s="147">
        <v>8500</v>
      </c>
      <c r="P183" s="148">
        <v>6300</v>
      </c>
      <c r="Q183" s="118"/>
      <c r="R183" s="118"/>
      <c r="S183" s="11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</row>
    <row r="184" spans="3:62" ht="22.5" customHeight="1">
      <c r="C184" s="91"/>
      <c r="D184" s="180" t="s">
        <v>419</v>
      </c>
      <c r="E184" s="93" t="s">
        <v>337</v>
      </c>
      <c r="F184" s="89" t="s">
        <v>277</v>
      </c>
      <c r="G184" s="80">
        <f>G183</f>
        <v>39.299999999999997</v>
      </c>
      <c r="H184" s="82">
        <f t="shared" si="74"/>
        <v>8625</v>
      </c>
      <c r="I184" s="82">
        <f t="shared" si="69"/>
        <v>338960</v>
      </c>
      <c r="J184" s="82">
        <f t="shared" si="75"/>
        <v>7244.9999999999991</v>
      </c>
      <c r="K184" s="82">
        <f t="shared" si="71"/>
        <v>284730</v>
      </c>
      <c r="L184" s="82">
        <f t="shared" si="72"/>
        <v>15870</v>
      </c>
      <c r="M184" s="82">
        <f t="shared" si="73"/>
        <v>623690</v>
      </c>
      <c r="N184" s="83"/>
      <c r="O184" s="147">
        <v>7500</v>
      </c>
      <c r="P184" s="148">
        <v>6300</v>
      </c>
      <c r="Q184" s="118"/>
      <c r="R184" s="118"/>
      <c r="S184" s="11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</row>
    <row r="185" spans="3:62" ht="22.5" customHeight="1">
      <c r="C185" s="91" t="s">
        <v>282</v>
      </c>
      <c r="D185" s="180" t="s">
        <v>400</v>
      </c>
      <c r="E185" s="223" t="s">
        <v>403</v>
      </c>
      <c r="F185" s="89" t="s">
        <v>33</v>
      </c>
      <c r="G185" s="80">
        <v>14.15</v>
      </c>
      <c r="H185" s="82">
        <f t="shared" si="74"/>
        <v>40250</v>
      </c>
      <c r="I185" s="82">
        <f t="shared" si="69"/>
        <v>569540</v>
      </c>
      <c r="J185" s="82">
        <f t="shared" si="75"/>
        <v>8625</v>
      </c>
      <c r="K185" s="82">
        <f t="shared" si="71"/>
        <v>122040</v>
      </c>
      <c r="L185" s="82">
        <f t="shared" si="72"/>
        <v>48875</v>
      </c>
      <c r="M185" s="82">
        <f t="shared" si="73"/>
        <v>691580</v>
      </c>
      <c r="N185" s="83"/>
      <c r="O185" s="151">
        <v>35000</v>
      </c>
      <c r="P185" s="149">
        <v>7500</v>
      </c>
      <c r="Q185" s="118"/>
      <c r="R185" s="118"/>
      <c r="S185" s="118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</row>
    <row r="186" spans="3:62" ht="22.5" customHeight="1">
      <c r="C186" s="91"/>
      <c r="D186" s="180" t="s">
        <v>401</v>
      </c>
      <c r="E186" s="93" t="s">
        <v>402</v>
      </c>
      <c r="F186" s="89" t="s">
        <v>33</v>
      </c>
      <c r="G186" s="80">
        <f>G185*1.1</f>
        <v>15.565000000000001</v>
      </c>
      <c r="H186" s="82">
        <f t="shared" si="74"/>
        <v>16099.999999999998</v>
      </c>
      <c r="I186" s="82">
        <f t="shared" si="69"/>
        <v>250600</v>
      </c>
      <c r="J186" s="82">
        <f t="shared" si="75"/>
        <v>13799.999999999998</v>
      </c>
      <c r="K186" s="82">
        <f t="shared" si="71"/>
        <v>214800</v>
      </c>
      <c r="L186" s="82">
        <f t="shared" si="72"/>
        <v>29899.999999999996</v>
      </c>
      <c r="M186" s="82">
        <f t="shared" si="73"/>
        <v>465400</v>
      </c>
      <c r="N186" s="83"/>
      <c r="O186" s="147">
        <v>14000</v>
      </c>
      <c r="P186" s="173">
        <v>12000</v>
      </c>
      <c r="Q186" s="118"/>
      <c r="R186" s="118"/>
      <c r="S186" s="118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</row>
    <row r="187" spans="3:62" ht="22.5" customHeight="1">
      <c r="C187" s="119"/>
      <c r="D187" s="180" t="s">
        <v>430</v>
      </c>
      <c r="E187" s="93"/>
      <c r="F187" s="89" t="s">
        <v>33</v>
      </c>
      <c r="G187" s="80">
        <f>1.65</f>
        <v>1.65</v>
      </c>
      <c r="H187" s="82">
        <f t="shared" si="74"/>
        <v>63249.999999999993</v>
      </c>
      <c r="I187" s="82">
        <f t="shared" si="69"/>
        <v>104360</v>
      </c>
      <c r="J187" s="82">
        <f t="shared" si="75"/>
        <v>34500</v>
      </c>
      <c r="K187" s="82">
        <f t="shared" si="71"/>
        <v>56930</v>
      </c>
      <c r="L187" s="82">
        <f t="shared" si="72"/>
        <v>97750</v>
      </c>
      <c r="M187" s="82">
        <f t="shared" si="73"/>
        <v>161290</v>
      </c>
      <c r="N187" s="83"/>
      <c r="O187" s="147">
        <v>55000</v>
      </c>
      <c r="P187" s="173">
        <v>30000</v>
      </c>
      <c r="Q187" s="118"/>
      <c r="R187" s="118"/>
      <c r="S187" s="118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</row>
    <row r="188" spans="3:62" ht="22.5" customHeight="1">
      <c r="C188" s="119"/>
      <c r="D188" s="180" t="s">
        <v>313</v>
      </c>
      <c r="E188" s="93"/>
      <c r="F188" s="89" t="s">
        <v>33</v>
      </c>
      <c r="G188" s="80">
        <f>G166</f>
        <v>75.989999999999995</v>
      </c>
      <c r="H188" s="82">
        <f t="shared" si="74"/>
        <v>12649.999999999998</v>
      </c>
      <c r="I188" s="82">
        <f t="shared" si="69"/>
        <v>961270</v>
      </c>
      <c r="J188" s="82">
        <f t="shared" si="75"/>
        <v>4600</v>
      </c>
      <c r="K188" s="82">
        <f t="shared" si="71"/>
        <v>349550</v>
      </c>
      <c r="L188" s="82">
        <f t="shared" si="72"/>
        <v>17250</v>
      </c>
      <c r="M188" s="82">
        <f t="shared" si="73"/>
        <v>1310820</v>
      </c>
      <c r="N188" s="83"/>
      <c r="O188" s="151">
        <v>11000</v>
      </c>
      <c r="P188" s="149">
        <v>4000</v>
      </c>
      <c r="Q188" s="118"/>
      <c r="R188" s="118"/>
      <c r="S188" s="118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</row>
    <row r="189" spans="3:62" ht="22.5" customHeight="1">
      <c r="C189" s="119"/>
      <c r="D189" s="180" t="s">
        <v>314</v>
      </c>
      <c r="E189" s="93" t="s">
        <v>405</v>
      </c>
      <c r="F189" s="89" t="s">
        <v>88</v>
      </c>
      <c r="G189" s="80">
        <f>3.7</f>
        <v>3.7</v>
      </c>
      <c r="H189" s="82">
        <f t="shared" si="74"/>
        <v>17250</v>
      </c>
      <c r="I189" s="82">
        <f t="shared" si="69"/>
        <v>63830</v>
      </c>
      <c r="J189" s="82">
        <f t="shared" si="75"/>
        <v>18400</v>
      </c>
      <c r="K189" s="82">
        <f t="shared" si="71"/>
        <v>68080</v>
      </c>
      <c r="L189" s="82">
        <f t="shared" si="72"/>
        <v>35650</v>
      </c>
      <c r="M189" s="82">
        <f t="shared" si="73"/>
        <v>131910</v>
      </c>
      <c r="N189" s="83"/>
      <c r="O189" s="89">
        <v>15000</v>
      </c>
      <c r="P189" s="89">
        <v>16000</v>
      </c>
      <c r="Q189" s="118"/>
      <c r="R189" s="118"/>
      <c r="S189" s="118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</row>
    <row r="190" spans="3:62" ht="22.5" customHeight="1">
      <c r="C190" s="119"/>
      <c r="D190" s="180"/>
      <c r="E190" s="93"/>
      <c r="F190" s="89"/>
      <c r="G190" s="80"/>
      <c r="H190" s="82"/>
      <c r="I190" s="82"/>
      <c r="J190" s="82"/>
      <c r="K190" s="82"/>
      <c r="L190" s="82"/>
      <c r="M190" s="82"/>
      <c r="N190" s="83"/>
      <c r="Q190" s="118"/>
      <c r="R190" s="118"/>
      <c r="S190" s="118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</row>
    <row r="191" spans="3:62" ht="22.5" customHeight="1">
      <c r="C191" s="119"/>
      <c r="D191" s="72" t="s">
        <v>134</v>
      </c>
      <c r="E191" s="72"/>
      <c r="F191" s="72"/>
      <c r="G191" s="80"/>
      <c r="H191" s="76"/>
      <c r="I191" s="76">
        <f>SUM(I166:I189)</f>
        <v>11488940</v>
      </c>
      <c r="J191" s="76"/>
      <c r="K191" s="76">
        <f>SUM(K166:K189)</f>
        <v>5578940</v>
      </c>
      <c r="L191" s="76"/>
      <c r="M191" s="76">
        <f>SUM(M166:M189)</f>
        <v>17067880</v>
      </c>
      <c r="N191" s="83"/>
      <c r="Q191" s="118"/>
      <c r="R191" s="118"/>
      <c r="S191" s="118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</row>
    <row r="192" spans="3:62" ht="22.5" customHeight="1">
      <c r="C192" s="91" t="s">
        <v>453</v>
      </c>
      <c r="D192" s="186" t="s">
        <v>454</v>
      </c>
      <c r="E192" s="93"/>
      <c r="F192" s="89"/>
      <c r="G192" s="80"/>
      <c r="H192" s="82"/>
      <c r="I192" s="82"/>
      <c r="J192" s="82"/>
      <c r="K192" s="82"/>
      <c r="L192" s="82"/>
      <c r="M192" s="82"/>
      <c r="N192" s="83"/>
      <c r="O192" s="152"/>
      <c r="Q192" s="118"/>
      <c r="R192" s="118"/>
      <c r="S192" s="118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</row>
    <row r="193" spans="3:62" ht="22.5" customHeight="1">
      <c r="C193" s="91" t="s">
        <v>304</v>
      </c>
      <c r="D193" s="180" t="s">
        <v>310</v>
      </c>
      <c r="E193" s="93" t="s">
        <v>280</v>
      </c>
      <c r="F193" s="89" t="s">
        <v>33</v>
      </c>
      <c r="G193" s="80">
        <v>7.4</v>
      </c>
      <c r="H193" s="82">
        <f>O193*$O$29</f>
        <v>7474.9999999999991</v>
      </c>
      <c r="I193" s="82">
        <f>ROUND(G193*H193,-1)</f>
        <v>55320</v>
      </c>
      <c r="J193" s="82">
        <f>P193*$O$29</f>
        <v>7474.9999999999991</v>
      </c>
      <c r="K193" s="82">
        <f>ROUND(G193*J193,-1)</f>
        <v>55320</v>
      </c>
      <c r="L193" s="82">
        <f t="shared" ref="L193:M196" si="76">H193+J193</f>
        <v>14949.999999999998</v>
      </c>
      <c r="M193" s="82">
        <f t="shared" si="76"/>
        <v>110640</v>
      </c>
      <c r="N193" s="83"/>
      <c r="O193" s="147">
        <v>6500</v>
      </c>
      <c r="P193" s="173">
        <v>6500</v>
      </c>
      <c r="Q193" s="118"/>
      <c r="R193" s="118"/>
      <c r="S193" s="118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</row>
    <row r="194" spans="3:62" ht="22.5" customHeight="1">
      <c r="C194" s="88"/>
      <c r="D194" s="180" t="s">
        <v>320</v>
      </c>
      <c r="E194" s="93" t="s">
        <v>321</v>
      </c>
      <c r="F194" s="89" t="s">
        <v>88</v>
      </c>
      <c r="G194" s="80">
        <v>12.47</v>
      </c>
      <c r="H194" s="82">
        <f>O194*$O$29</f>
        <v>2875</v>
      </c>
      <c r="I194" s="82">
        <f>ROUND(G194*H194,-1)</f>
        <v>35850</v>
      </c>
      <c r="J194" s="82">
        <f>P194*$O$29</f>
        <v>3449.9999999999995</v>
      </c>
      <c r="K194" s="82">
        <f>ROUND(G194*J194,-1)</f>
        <v>43020</v>
      </c>
      <c r="L194" s="82">
        <f t="shared" si="76"/>
        <v>6325</v>
      </c>
      <c r="M194" s="82">
        <f t="shared" si="76"/>
        <v>78870</v>
      </c>
      <c r="N194" s="83"/>
      <c r="O194" s="147">
        <v>2500</v>
      </c>
      <c r="P194" s="173">
        <v>3000</v>
      </c>
      <c r="Q194" s="118"/>
      <c r="R194" s="118"/>
      <c r="S194" s="118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</row>
    <row r="195" spans="3:62" ht="22.5" customHeight="1">
      <c r="C195" s="88"/>
      <c r="D195" s="145" t="s">
        <v>130</v>
      </c>
      <c r="E195" s="89" t="s">
        <v>176</v>
      </c>
      <c r="F195" s="89" t="s">
        <v>44</v>
      </c>
      <c r="G195" s="80">
        <v>1</v>
      </c>
      <c r="H195" s="82">
        <f>O195*$O$29</f>
        <v>23000</v>
      </c>
      <c r="I195" s="82">
        <f>ROUND(G195*H195,-1)</f>
        <v>23000</v>
      </c>
      <c r="J195" s="82">
        <f>P195*$O$29</f>
        <v>5750</v>
      </c>
      <c r="K195" s="82">
        <f>ROUND(G195*J195,-1)</f>
        <v>5750</v>
      </c>
      <c r="L195" s="82">
        <f t="shared" si="76"/>
        <v>28750</v>
      </c>
      <c r="M195" s="82">
        <f t="shared" si="76"/>
        <v>28750</v>
      </c>
      <c r="N195" s="83"/>
      <c r="O195" s="149">
        <v>20000</v>
      </c>
      <c r="P195" s="149">
        <v>5000</v>
      </c>
      <c r="Q195" s="118"/>
      <c r="R195" s="118"/>
      <c r="S195" s="118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</row>
    <row r="196" spans="3:62" ht="22.5" customHeight="1">
      <c r="C196" s="91" t="s">
        <v>311</v>
      </c>
      <c r="D196" s="180" t="s">
        <v>319</v>
      </c>
      <c r="E196" s="93" t="s">
        <v>318</v>
      </c>
      <c r="F196" s="89" t="s">
        <v>33</v>
      </c>
      <c r="G196" s="80">
        <f>((11.27*2.4)*1.1)</f>
        <v>29.752800000000001</v>
      </c>
      <c r="H196" s="82">
        <f>O196*$O$29</f>
        <v>55199.999999999993</v>
      </c>
      <c r="I196" s="82">
        <f>ROUND(G196*H196,-1)</f>
        <v>1642350</v>
      </c>
      <c r="J196" s="82">
        <f>P196*$O$29</f>
        <v>23000</v>
      </c>
      <c r="K196" s="82">
        <f>ROUND(G196*J196,-1)</f>
        <v>684310</v>
      </c>
      <c r="L196" s="82">
        <f t="shared" si="76"/>
        <v>78200</v>
      </c>
      <c r="M196" s="82">
        <f t="shared" si="76"/>
        <v>2326660</v>
      </c>
      <c r="N196" s="83"/>
      <c r="O196" s="147">
        <v>48000</v>
      </c>
      <c r="P196" s="173">
        <v>20000</v>
      </c>
      <c r="Q196" s="118"/>
      <c r="R196" s="118"/>
      <c r="S196" s="118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</row>
    <row r="197" spans="3:62" ht="22.5" customHeight="1">
      <c r="C197" s="91"/>
      <c r="D197" s="180" t="s">
        <v>305</v>
      </c>
      <c r="E197" s="93"/>
      <c r="F197" s="89" t="s">
        <v>33</v>
      </c>
      <c r="G197" s="80">
        <f>4.6*2.4</f>
        <v>11.04</v>
      </c>
      <c r="H197" s="82">
        <f t="shared" ref="H197:H209" si="77">O197*$O$29</f>
        <v>109249.99999999999</v>
      </c>
      <c r="I197" s="82">
        <f t="shared" ref="I197:I209" si="78">ROUND(G197*H197,-1)</f>
        <v>1206120</v>
      </c>
      <c r="J197" s="82">
        <f t="shared" ref="J197:J209" si="79">P197*$O$29</f>
        <v>40250</v>
      </c>
      <c r="K197" s="82">
        <f t="shared" ref="K197:K209" si="80">ROUND(G197*J197,-1)</f>
        <v>444360</v>
      </c>
      <c r="L197" s="82">
        <f t="shared" ref="L197:L209" si="81">H197+J197</f>
        <v>149500</v>
      </c>
      <c r="M197" s="82">
        <f t="shared" ref="M197:M209" si="82">I197+K197</f>
        <v>1650480</v>
      </c>
      <c r="N197" s="94"/>
      <c r="O197" s="89">
        <v>95000</v>
      </c>
      <c r="P197" s="89">
        <v>35000</v>
      </c>
      <c r="Q197" s="118"/>
      <c r="R197" s="118"/>
      <c r="S197" s="118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</row>
    <row r="198" spans="3:62" ht="22.5" customHeight="1">
      <c r="C198" s="91"/>
      <c r="D198" s="180" t="s">
        <v>345</v>
      </c>
      <c r="E198" s="93" t="s">
        <v>322</v>
      </c>
      <c r="F198" s="89" t="s">
        <v>44</v>
      </c>
      <c r="G198" s="80">
        <v>3</v>
      </c>
      <c r="H198" s="82">
        <f t="shared" si="77"/>
        <v>322000</v>
      </c>
      <c r="I198" s="82">
        <f t="shared" si="78"/>
        <v>966000</v>
      </c>
      <c r="J198" s="82">
        <f t="shared" si="79"/>
        <v>51749.999999999993</v>
      </c>
      <c r="K198" s="82">
        <f t="shared" si="80"/>
        <v>155250</v>
      </c>
      <c r="L198" s="82">
        <f t="shared" si="81"/>
        <v>373750</v>
      </c>
      <c r="M198" s="82">
        <f t="shared" si="82"/>
        <v>1121250</v>
      </c>
      <c r="N198" s="83"/>
      <c r="O198" s="147">
        <v>280000</v>
      </c>
      <c r="P198" s="173">
        <v>45000</v>
      </c>
      <c r="Q198" s="118"/>
      <c r="R198" s="118"/>
      <c r="S198" s="118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</row>
    <row r="199" spans="3:62" ht="22.5" customHeight="1">
      <c r="C199" s="91"/>
      <c r="D199" s="180" t="s">
        <v>346</v>
      </c>
      <c r="E199" s="93" t="s">
        <v>322</v>
      </c>
      <c r="F199" s="89" t="s">
        <v>44</v>
      </c>
      <c r="G199" s="80">
        <v>1</v>
      </c>
      <c r="H199" s="82">
        <f>O199*$O$29</f>
        <v>264500</v>
      </c>
      <c r="I199" s="82">
        <f>ROUND(G199*H199,-1)</f>
        <v>264500</v>
      </c>
      <c r="J199" s="82">
        <f>P199*$O$29</f>
        <v>51749.999999999993</v>
      </c>
      <c r="K199" s="82">
        <f>ROUND(G199*J199,-1)</f>
        <v>51750</v>
      </c>
      <c r="L199" s="82">
        <f>H199+J199</f>
        <v>316250</v>
      </c>
      <c r="M199" s="82">
        <f>I199+K199</f>
        <v>316250</v>
      </c>
      <c r="N199" s="83"/>
      <c r="O199" s="147">
        <v>230000</v>
      </c>
      <c r="P199" s="173">
        <v>45000</v>
      </c>
      <c r="Q199" s="118"/>
      <c r="R199" s="118"/>
      <c r="S199" s="118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</row>
    <row r="200" spans="3:62" ht="22.5" customHeight="1">
      <c r="C200" s="91"/>
      <c r="D200" s="180" t="s">
        <v>306</v>
      </c>
      <c r="E200" s="93" t="s">
        <v>322</v>
      </c>
      <c r="F200" s="89" t="s">
        <v>312</v>
      </c>
      <c r="G200" s="80">
        <v>1</v>
      </c>
      <c r="H200" s="82">
        <f t="shared" si="77"/>
        <v>69000</v>
      </c>
      <c r="I200" s="82">
        <f t="shared" si="78"/>
        <v>69000</v>
      </c>
      <c r="J200" s="82">
        <f t="shared" si="79"/>
        <v>40250</v>
      </c>
      <c r="K200" s="82">
        <f t="shared" si="80"/>
        <v>40250</v>
      </c>
      <c r="L200" s="82">
        <f t="shared" si="81"/>
        <v>109250</v>
      </c>
      <c r="M200" s="82">
        <f t="shared" si="82"/>
        <v>109250</v>
      </c>
      <c r="N200" s="83"/>
      <c r="O200" s="147">
        <v>60000</v>
      </c>
      <c r="P200" s="173">
        <v>35000</v>
      </c>
      <c r="Q200" s="118"/>
      <c r="R200" s="118"/>
      <c r="S200" s="118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</row>
    <row r="201" spans="3:62" ht="22.5" customHeight="1">
      <c r="C201" s="91"/>
      <c r="D201" s="180" t="s">
        <v>323</v>
      </c>
      <c r="E201" s="93" t="s">
        <v>322</v>
      </c>
      <c r="F201" s="89" t="s">
        <v>312</v>
      </c>
      <c r="G201" s="80">
        <v>1</v>
      </c>
      <c r="H201" s="82">
        <f t="shared" si="77"/>
        <v>97749.999999999985</v>
      </c>
      <c r="I201" s="82">
        <f t="shared" si="78"/>
        <v>97750</v>
      </c>
      <c r="J201" s="82">
        <f t="shared" si="79"/>
        <v>40250</v>
      </c>
      <c r="K201" s="82">
        <f t="shared" si="80"/>
        <v>40250</v>
      </c>
      <c r="L201" s="82">
        <f t="shared" si="81"/>
        <v>138000</v>
      </c>
      <c r="M201" s="82">
        <f t="shared" si="82"/>
        <v>138000</v>
      </c>
      <c r="N201" s="83"/>
      <c r="O201" s="147">
        <v>85000</v>
      </c>
      <c r="P201" s="173">
        <v>35000</v>
      </c>
      <c r="Q201" s="118"/>
      <c r="R201" s="118"/>
      <c r="S201" s="118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</row>
    <row r="202" spans="3:62" ht="22.5" customHeight="1">
      <c r="C202" s="91"/>
      <c r="D202" s="180" t="s">
        <v>347</v>
      </c>
      <c r="E202" s="223" t="s">
        <v>348</v>
      </c>
      <c r="F202" s="89" t="s">
        <v>278</v>
      </c>
      <c r="G202" s="80">
        <v>1</v>
      </c>
      <c r="H202" s="82">
        <f t="shared" si="77"/>
        <v>287500</v>
      </c>
      <c r="I202" s="82">
        <f t="shared" si="78"/>
        <v>287500</v>
      </c>
      <c r="J202" s="82">
        <f t="shared" si="79"/>
        <v>80500</v>
      </c>
      <c r="K202" s="82">
        <f t="shared" si="80"/>
        <v>80500</v>
      </c>
      <c r="L202" s="82">
        <f t="shared" si="81"/>
        <v>368000</v>
      </c>
      <c r="M202" s="82">
        <f t="shared" si="82"/>
        <v>368000</v>
      </c>
      <c r="N202" s="83"/>
      <c r="O202" s="147">
        <v>250000</v>
      </c>
      <c r="P202" s="173">
        <v>70000</v>
      </c>
      <c r="Q202" s="118"/>
      <c r="R202" s="118"/>
      <c r="S202" s="118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</row>
    <row r="203" spans="3:62" ht="22.5" customHeight="1">
      <c r="C203" s="91"/>
      <c r="D203" s="180" t="s">
        <v>354</v>
      </c>
      <c r="E203" s="93"/>
      <c r="F203" s="89" t="s">
        <v>44</v>
      </c>
      <c r="G203" s="80">
        <v>3</v>
      </c>
      <c r="H203" s="82">
        <f t="shared" si="77"/>
        <v>26449.999999999996</v>
      </c>
      <c r="I203" s="82">
        <f t="shared" si="78"/>
        <v>79350</v>
      </c>
      <c r="J203" s="82">
        <f t="shared" si="79"/>
        <v>5750</v>
      </c>
      <c r="K203" s="82">
        <f t="shared" si="80"/>
        <v>17250</v>
      </c>
      <c r="L203" s="82">
        <f t="shared" si="81"/>
        <v>32199.999999999996</v>
      </c>
      <c r="M203" s="82">
        <f t="shared" si="82"/>
        <v>96600</v>
      </c>
      <c r="N203" s="83"/>
      <c r="O203" s="147">
        <v>23000</v>
      </c>
      <c r="P203" s="173">
        <v>5000</v>
      </c>
      <c r="Q203" s="118"/>
      <c r="R203" s="118"/>
      <c r="S203" s="118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</row>
    <row r="204" spans="3:62" ht="22.5" customHeight="1">
      <c r="C204" s="91"/>
      <c r="D204" s="180" t="s">
        <v>349</v>
      </c>
      <c r="E204" s="93" t="s">
        <v>441</v>
      </c>
      <c r="F204" s="89" t="s">
        <v>277</v>
      </c>
      <c r="G204" s="80">
        <v>1</v>
      </c>
      <c r="H204" s="82">
        <f t="shared" si="77"/>
        <v>161000</v>
      </c>
      <c r="I204" s="82">
        <f t="shared" si="78"/>
        <v>161000</v>
      </c>
      <c r="J204" s="82">
        <f t="shared" si="79"/>
        <v>72450</v>
      </c>
      <c r="K204" s="82">
        <f t="shared" si="80"/>
        <v>72450</v>
      </c>
      <c r="L204" s="82">
        <f t="shared" si="81"/>
        <v>233450</v>
      </c>
      <c r="M204" s="82">
        <f t="shared" si="82"/>
        <v>233450</v>
      </c>
      <c r="N204" s="83"/>
      <c r="O204" s="147">
        <v>140000</v>
      </c>
      <c r="P204" s="173">
        <v>63000</v>
      </c>
      <c r="Q204" s="118"/>
      <c r="R204" s="118"/>
      <c r="S204" s="118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</row>
    <row r="205" spans="3:62" ht="22.5" customHeight="1">
      <c r="C205" s="91"/>
      <c r="D205" s="180" t="s">
        <v>442</v>
      </c>
      <c r="E205" s="93"/>
      <c r="F205" s="89" t="s">
        <v>277</v>
      </c>
      <c r="G205" s="80">
        <v>1</v>
      </c>
      <c r="H205" s="82">
        <f>O205*$O$29</f>
        <v>206999.99999999997</v>
      </c>
      <c r="I205" s="82">
        <f>ROUND(G205*H205,-1)</f>
        <v>207000</v>
      </c>
      <c r="J205" s="82">
        <f>P205*$O$29</f>
        <v>72450</v>
      </c>
      <c r="K205" s="82">
        <f>ROUND(G205*J205,-1)</f>
        <v>72450</v>
      </c>
      <c r="L205" s="82">
        <f>H205+J205</f>
        <v>279450</v>
      </c>
      <c r="M205" s="82">
        <f>I205+K205</f>
        <v>279450</v>
      </c>
      <c r="N205" s="83"/>
      <c r="O205" s="147">
        <v>180000</v>
      </c>
      <c r="P205" s="173">
        <v>63000</v>
      </c>
      <c r="Q205" s="118"/>
      <c r="R205" s="118"/>
      <c r="S205" s="118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</row>
    <row r="206" spans="3:62" ht="22.5" customHeight="1">
      <c r="C206" s="91"/>
      <c r="D206" s="180" t="s">
        <v>339</v>
      </c>
      <c r="E206" s="93" t="s">
        <v>338</v>
      </c>
      <c r="F206" s="89" t="s">
        <v>255</v>
      </c>
      <c r="G206" s="80">
        <v>1</v>
      </c>
      <c r="H206" s="82">
        <f t="shared" si="77"/>
        <v>264500</v>
      </c>
      <c r="I206" s="82">
        <f t="shared" si="78"/>
        <v>264500</v>
      </c>
      <c r="J206" s="82">
        <f t="shared" si="79"/>
        <v>57499.999999999993</v>
      </c>
      <c r="K206" s="82">
        <f t="shared" si="80"/>
        <v>57500</v>
      </c>
      <c r="L206" s="82">
        <f t="shared" si="81"/>
        <v>322000</v>
      </c>
      <c r="M206" s="82">
        <f t="shared" si="82"/>
        <v>322000</v>
      </c>
      <c r="N206" s="83"/>
      <c r="O206" s="147">
        <v>230000</v>
      </c>
      <c r="P206" s="148">
        <v>50000</v>
      </c>
      <c r="Q206" s="118"/>
      <c r="R206" s="118"/>
      <c r="S206" s="118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</row>
    <row r="207" spans="3:62" ht="22.5" customHeight="1">
      <c r="C207" s="91"/>
      <c r="D207" s="180" t="s">
        <v>340</v>
      </c>
      <c r="E207" s="93" t="s">
        <v>341</v>
      </c>
      <c r="F207" s="89" t="s">
        <v>44</v>
      </c>
      <c r="G207" s="80">
        <v>1</v>
      </c>
      <c r="H207" s="82">
        <f t="shared" si="77"/>
        <v>40250</v>
      </c>
      <c r="I207" s="82">
        <f t="shared" si="78"/>
        <v>40250</v>
      </c>
      <c r="J207" s="82">
        <f t="shared" si="79"/>
        <v>0</v>
      </c>
      <c r="K207" s="82">
        <f t="shared" si="80"/>
        <v>0</v>
      </c>
      <c r="L207" s="82">
        <f t="shared" si="81"/>
        <v>40250</v>
      </c>
      <c r="M207" s="82">
        <f t="shared" si="82"/>
        <v>40250</v>
      </c>
      <c r="N207" s="83"/>
      <c r="O207" s="147">
        <v>35000</v>
      </c>
      <c r="P207" s="148"/>
      <c r="Q207" s="118"/>
      <c r="R207" s="118"/>
      <c r="S207" s="118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</row>
    <row r="208" spans="3:62" ht="22.5" customHeight="1">
      <c r="C208" s="91"/>
      <c r="D208" s="180" t="s">
        <v>342</v>
      </c>
      <c r="E208" s="93" t="s">
        <v>343</v>
      </c>
      <c r="F208" s="89" t="s">
        <v>255</v>
      </c>
      <c r="G208" s="80">
        <v>1</v>
      </c>
      <c r="H208" s="82">
        <f t="shared" si="77"/>
        <v>21275</v>
      </c>
      <c r="I208" s="82">
        <f t="shared" si="78"/>
        <v>21280</v>
      </c>
      <c r="J208" s="82">
        <f t="shared" si="79"/>
        <v>6899.9999999999991</v>
      </c>
      <c r="K208" s="82">
        <f t="shared" si="80"/>
        <v>6900</v>
      </c>
      <c r="L208" s="82">
        <f t="shared" si="81"/>
        <v>28175</v>
      </c>
      <c r="M208" s="82">
        <f t="shared" si="82"/>
        <v>28180</v>
      </c>
      <c r="N208" s="83"/>
      <c r="O208" s="147">
        <v>18500</v>
      </c>
      <c r="P208" s="148">
        <v>6000</v>
      </c>
      <c r="Q208" s="118"/>
      <c r="R208" s="118"/>
      <c r="S208" s="11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</row>
    <row r="209" spans="3:62" ht="22.5" customHeight="1">
      <c r="C209" s="91"/>
      <c r="D209" s="180" t="s">
        <v>344</v>
      </c>
      <c r="E209" s="93"/>
      <c r="F209" s="89" t="s">
        <v>33</v>
      </c>
      <c r="G209" s="80">
        <f>8</f>
        <v>8</v>
      </c>
      <c r="H209" s="82">
        <f t="shared" si="77"/>
        <v>11500</v>
      </c>
      <c r="I209" s="82">
        <f t="shared" si="78"/>
        <v>92000</v>
      </c>
      <c r="J209" s="82">
        <f t="shared" si="79"/>
        <v>14949.999999999998</v>
      </c>
      <c r="K209" s="82">
        <f t="shared" si="80"/>
        <v>119600</v>
      </c>
      <c r="L209" s="82">
        <f t="shared" si="81"/>
        <v>26450</v>
      </c>
      <c r="M209" s="82">
        <f t="shared" si="82"/>
        <v>211600</v>
      </c>
      <c r="N209" s="83"/>
      <c r="O209" s="147">
        <v>10000</v>
      </c>
      <c r="P209" s="173">
        <v>13000</v>
      </c>
      <c r="Q209" s="118"/>
      <c r="R209" s="118"/>
      <c r="S209" s="118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</row>
    <row r="210" spans="3:62" ht="22.5" customHeight="1">
      <c r="C210" s="91"/>
      <c r="D210" s="180" t="s">
        <v>326</v>
      </c>
      <c r="E210" s="93"/>
      <c r="F210" s="89" t="s">
        <v>44</v>
      </c>
      <c r="G210" s="80">
        <v>1</v>
      </c>
      <c r="H210" s="82">
        <f t="shared" ref="H210:H217" si="83">O210*$O$29</f>
        <v>287500</v>
      </c>
      <c r="I210" s="82">
        <f t="shared" ref="I210:I217" si="84">ROUND(G210*H210,-1)</f>
        <v>287500</v>
      </c>
      <c r="J210" s="82">
        <f t="shared" ref="J210:J217" si="85">P210*$O$29</f>
        <v>57499.999999999993</v>
      </c>
      <c r="K210" s="82">
        <f t="shared" ref="K210:K217" si="86">ROUND(G210*J210,-1)</f>
        <v>57500</v>
      </c>
      <c r="L210" s="82">
        <f t="shared" ref="L210:M217" si="87">H210+J210</f>
        <v>345000</v>
      </c>
      <c r="M210" s="82">
        <f t="shared" si="87"/>
        <v>345000</v>
      </c>
      <c r="N210" s="83"/>
      <c r="O210" s="147">
        <v>250000</v>
      </c>
      <c r="P210" s="173">
        <v>50000</v>
      </c>
      <c r="Q210" s="118"/>
      <c r="R210" s="118"/>
      <c r="S210" s="118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</row>
    <row r="211" spans="3:62" ht="22.5" customHeight="1">
      <c r="C211" s="91" t="s">
        <v>282</v>
      </c>
      <c r="D211" s="180" t="s">
        <v>475</v>
      </c>
      <c r="E211" s="21" t="s">
        <v>86</v>
      </c>
      <c r="F211" s="89" t="s">
        <v>312</v>
      </c>
      <c r="G211" s="80">
        <v>1</v>
      </c>
      <c r="H211" s="82">
        <f t="shared" si="83"/>
        <v>1552499.9999999998</v>
      </c>
      <c r="I211" s="82">
        <f t="shared" si="84"/>
        <v>1552500</v>
      </c>
      <c r="J211" s="82">
        <f t="shared" si="85"/>
        <v>1724999.9999999998</v>
      </c>
      <c r="K211" s="82">
        <f t="shared" si="86"/>
        <v>1725000</v>
      </c>
      <c r="L211" s="82">
        <f t="shared" si="87"/>
        <v>3277499.9999999995</v>
      </c>
      <c r="M211" s="82">
        <f t="shared" si="87"/>
        <v>3277500</v>
      </c>
      <c r="N211" s="83"/>
      <c r="O211" s="147">
        <v>1350000</v>
      </c>
      <c r="P211" s="173">
        <v>1500000</v>
      </c>
      <c r="Q211" s="118"/>
      <c r="R211" s="118"/>
      <c r="S211" s="118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</row>
    <row r="212" spans="3:62" ht="22.5" customHeight="1">
      <c r="C212" s="91"/>
      <c r="D212" s="180" t="s">
        <v>474</v>
      </c>
      <c r="E212" s="21" t="s">
        <v>473</v>
      </c>
      <c r="F212" s="89" t="s">
        <v>312</v>
      </c>
      <c r="G212" s="80">
        <v>1</v>
      </c>
      <c r="H212" s="82">
        <f t="shared" si="83"/>
        <v>1495000</v>
      </c>
      <c r="I212" s="82">
        <f t="shared" si="84"/>
        <v>1495000</v>
      </c>
      <c r="J212" s="82">
        <f t="shared" si="85"/>
        <v>1724999.9999999998</v>
      </c>
      <c r="K212" s="82">
        <f t="shared" si="86"/>
        <v>1725000</v>
      </c>
      <c r="L212" s="82">
        <f t="shared" si="87"/>
        <v>3220000</v>
      </c>
      <c r="M212" s="82">
        <f t="shared" si="87"/>
        <v>3220000</v>
      </c>
      <c r="N212" s="83"/>
      <c r="O212" s="147">
        <v>1300000</v>
      </c>
      <c r="P212" s="173">
        <v>1500000</v>
      </c>
      <c r="Q212" s="118"/>
      <c r="R212" s="118"/>
      <c r="S212" s="118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</row>
    <row r="213" spans="3:62" ht="22.5" customHeight="1">
      <c r="C213" s="119"/>
      <c r="D213" s="180" t="s">
        <v>324</v>
      </c>
      <c r="E213" s="93" t="s">
        <v>325</v>
      </c>
      <c r="F213" s="89" t="s">
        <v>88</v>
      </c>
      <c r="G213" s="80">
        <v>1.5</v>
      </c>
      <c r="H213" s="82">
        <f t="shared" si="83"/>
        <v>11500</v>
      </c>
      <c r="I213" s="82">
        <f t="shared" si="84"/>
        <v>17250</v>
      </c>
      <c r="J213" s="82">
        <f t="shared" si="85"/>
        <v>11500</v>
      </c>
      <c r="K213" s="82">
        <f t="shared" si="86"/>
        <v>17250</v>
      </c>
      <c r="L213" s="82">
        <f t="shared" si="87"/>
        <v>23000</v>
      </c>
      <c r="M213" s="82">
        <f t="shared" si="87"/>
        <v>34500</v>
      </c>
      <c r="N213" s="83"/>
      <c r="O213" s="89">
        <v>10000</v>
      </c>
      <c r="P213" s="89">
        <v>10000</v>
      </c>
      <c r="Q213" s="118"/>
      <c r="R213" s="118"/>
      <c r="S213" s="118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</row>
    <row r="214" spans="3:62" ht="22.5" customHeight="1">
      <c r="C214" s="88"/>
      <c r="D214" s="180" t="s">
        <v>317</v>
      </c>
      <c r="E214" s="93" t="s">
        <v>318</v>
      </c>
      <c r="F214" s="89" t="s">
        <v>33</v>
      </c>
      <c r="G214" s="80">
        <f>G193*1.1</f>
        <v>8.14</v>
      </c>
      <c r="H214" s="82">
        <f t="shared" si="83"/>
        <v>51749.999999999993</v>
      </c>
      <c r="I214" s="82">
        <f t="shared" si="84"/>
        <v>421250</v>
      </c>
      <c r="J214" s="82">
        <f t="shared" si="85"/>
        <v>23000</v>
      </c>
      <c r="K214" s="82">
        <f t="shared" si="86"/>
        <v>187220</v>
      </c>
      <c r="L214" s="82">
        <f t="shared" si="87"/>
        <v>74750</v>
      </c>
      <c r="M214" s="82">
        <f t="shared" si="87"/>
        <v>608470</v>
      </c>
      <c r="N214" s="83"/>
      <c r="O214" s="147">
        <v>45000</v>
      </c>
      <c r="P214" s="173">
        <v>20000</v>
      </c>
      <c r="Q214" s="118"/>
      <c r="R214" s="118"/>
      <c r="S214" s="118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</row>
    <row r="215" spans="3:62" ht="22.5" customHeight="1">
      <c r="C215" s="119"/>
      <c r="D215" s="180"/>
      <c r="E215" s="93"/>
      <c r="F215" s="89"/>
      <c r="G215" s="80"/>
      <c r="H215" s="82">
        <f t="shared" si="83"/>
        <v>0</v>
      </c>
      <c r="I215" s="82">
        <f t="shared" si="84"/>
        <v>0</v>
      </c>
      <c r="J215" s="82">
        <f t="shared" si="85"/>
        <v>0</v>
      </c>
      <c r="K215" s="82">
        <f t="shared" si="86"/>
        <v>0</v>
      </c>
      <c r="L215" s="82">
        <f t="shared" si="87"/>
        <v>0</v>
      </c>
      <c r="M215" s="82">
        <f t="shared" si="87"/>
        <v>0</v>
      </c>
      <c r="N215" s="83"/>
      <c r="Q215" s="118"/>
      <c r="R215" s="118"/>
      <c r="S215" s="118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</row>
    <row r="216" spans="3:62" ht="22.5" customHeight="1">
      <c r="C216" s="119"/>
      <c r="D216" s="180"/>
      <c r="E216" s="93"/>
      <c r="F216" s="89"/>
      <c r="G216" s="80"/>
      <c r="H216" s="82">
        <f t="shared" si="83"/>
        <v>0</v>
      </c>
      <c r="I216" s="82">
        <f t="shared" si="84"/>
        <v>0</v>
      </c>
      <c r="J216" s="82">
        <f t="shared" si="85"/>
        <v>0</v>
      </c>
      <c r="K216" s="82">
        <f t="shared" si="86"/>
        <v>0</v>
      </c>
      <c r="L216" s="82">
        <f t="shared" si="87"/>
        <v>0</v>
      </c>
      <c r="M216" s="82">
        <f t="shared" si="87"/>
        <v>0</v>
      </c>
      <c r="N216" s="83"/>
      <c r="Q216" s="118"/>
      <c r="R216" s="118"/>
      <c r="S216" s="118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</row>
    <row r="217" spans="3:62" ht="22.5" customHeight="1">
      <c r="C217" s="119"/>
      <c r="D217" s="92"/>
      <c r="E217" s="93"/>
      <c r="F217" s="89"/>
      <c r="G217" s="80"/>
      <c r="H217" s="82">
        <f t="shared" si="83"/>
        <v>0</v>
      </c>
      <c r="I217" s="82">
        <f t="shared" si="84"/>
        <v>0</v>
      </c>
      <c r="J217" s="82">
        <f t="shared" si="85"/>
        <v>0</v>
      </c>
      <c r="K217" s="82">
        <f t="shared" si="86"/>
        <v>0</v>
      </c>
      <c r="L217" s="82">
        <f t="shared" si="87"/>
        <v>0</v>
      </c>
      <c r="M217" s="82">
        <f t="shared" si="87"/>
        <v>0</v>
      </c>
      <c r="N217" s="83"/>
      <c r="Q217" s="118"/>
      <c r="R217" s="118"/>
      <c r="S217" s="118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</row>
    <row r="218" spans="3:62" ht="22.5" customHeight="1">
      <c r="C218" s="119"/>
      <c r="D218" s="72" t="s">
        <v>134</v>
      </c>
      <c r="E218" s="72"/>
      <c r="F218" s="72"/>
      <c r="G218" s="80"/>
      <c r="H218" s="76"/>
      <c r="I218" s="76">
        <f>SUM(I193:I217)</f>
        <v>9286270</v>
      </c>
      <c r="J218" s="76"/>
      <c r="K218" s="76">
        <f>SUM(K193:K217)</f>
        <v>5658880</v>
      </c>
      <c r="L218" s="76"/>
      <c r="M218" s="76">
        <f>SUM(M193:M217)</f>
        <v>14945150</v>
      </c>
      <c r="N218" s="83"/>
      <c r="Q218" s="118"/>
      <c r="R218" s="118"/>
      <c r="S218" s="118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</row>
    <row r="219" spans="3:62" ht="22.5" customHeight="1">
      <c r="C219" s="91" t="s">
        <v>276</v>
      </c>
      <c r="D219" s="76" t="s">
        <v>359</v>
      </c>
      <c r="E219" s="72"/>
      <c r="F219" s="72"/>
      <c r="G219" s="80"/>
      <c r="H219" s="76"/>
      <c r="I219" s="76"/>
      <c r="J219" s="76"/>
      <c r="K219" s="76"/>
      <c r="L219" s="76"/>
      <c r="M219" s="76"/>
      <c r="N219" s="83"/>
      <c r="O219" s="149"/>
      <c r="P219" s="149"/>
      <c r="Q219" s="118"/>
      <c r="R219" s="118"/>
      <c r="S219" s="118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</row>
    <row r="220" spans="3:62" ht="22.5" customHeight="1">
      <c r="C220" s="91" t="s">
        <v>304</v>
      </c>
      <c r="D220" s="180" t="s">
        <v>310</v>
      </c>
      <c r="E220" s="93" t="s">
        <v>443</v>
      </c>
      <c r="F220" s="89" t="s">
        <v>33</v>
      </c>
      <c r="G220" s="80">
        <v>5.99</v>
      </c>
      <c r="H220" s="82">
        <f t="shared" ref="H220:H231" si="88">O220*$O$29</f>
        <v>9775</v>
      </c>
      <c r="I220" s="82">
        <f t="shared" ref="I220:I231" si="89">ROUND(G220*H220,-1)</f>
        <v>58550</v>
      </c>
      <c r="J220" s="82">
        <f t="shared" ref="J220:J231" si="90">P220*$O$29</f>
        <v>7474.9999999999991</v>
      </c>
      <c r="K220" s="82">
        <f t="shared" ref="K220:K231" si="91">ROUND(G220*J220,-1)</f>
        <v>44780</v>
      </c>
      <c r="L220" s="82">
        <f t="shared" ref="L220:L231" si="92">H220+J220</f>
        <v>17250</v>
      </c>
      <c r="M220" s="82">
        <f t="shared" ref="M220:M231" si="93">I220+K220</f>
        <v>103330</v>
      </c>
      <c r="N220" s="83"/>
      <c r="O220" s="147">
        <v>8500</v>
      </c>
      <c r="P220" s="173">
        <v>6500</v>
      </c>
      <c r="Q220" s="118"/>
      <c r="R220" s="118"/>
      <c r="S220" s="118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</row>
    <row r="221" spans="3:62" ht="22.5" customHeight="1">
      <c r="C221" s="91" t="s">
        <v>311</v>
      </c>
      <c r="D221" s="180" t="s">
        <v>15</v>
      </c>
      <c r="E221" s="93" t="s">
        <v>443</v>
      </c>
      <c r="F221" s="89" t="s">
        <v>33</v>
      </c>
      <c r="G221" s="80">
        <f>12.6+10.88</f>
        <v>23.48</v>
      </c>
      <c r="H221" s="82">
        <f t="shared" si="88"/>
        <v>9775</v>
      </c>
      <c r="I221" s="82">
        <f t="shared" si="89"/>
        <v>229520</v>
      </c>
      <c r="J221" s="82">
        <f t="shared" si="90"/>
        <v>7474.9999999999991</v>
      </c>
      <c r="K221" s="82">
        <f t="shared" si="91"/>
        <v>175510</v>
      </c>
      <c r="L221" s="82">
        <f t="shared" si="92"/>
        <v>17250</v>
      </c>
      <c r="M221" s="82">
        <f t="shared" si="93"/>
        <v>405030</v>
      </c>
      <c r="N221" s="83"/>
      <c r="O221" s="147">
        <v>8500</v>
      </c>
      <c r="P221" s="173">
        <v>6500</v>
      </c>
      <c r="Q221" s="118"/>
      <c r="R221" s="118"/>
      <c r="S221" s="118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</row>
    <row r="222" spans="3:62" ht="22.5" customHeight="1">
      <c r="C222" s="91"/>
      <c r="D222" s="180" t="s">
        <v>444</v>
      </c>
      <c r="E222" s="93"/>
      <c r="F222" s="89" t="s">
        <v>278</v>
      </c>
      <c r="G222" s="80">
        <v>1</v>
      </c>
      <c r="H222" s="82">
        <f t="shared" si="88"/>
        <v>229999.99999999997</v>
      </c>
      <c r="I222" s="82">
        <f t="shared" si="89"/>
        <v>230000</v>
      </c>
      <c r="J222" s="82">
        <f t="shared" si="90"/>
        <v>459999.99999999994</v>
      </c>
      <c r="K222" s="82">
        <f t="shared" si="91"/>
        <v>460000</v>
      </c>
      <c r="L222" s="82">
        <f t="shared" si="92"/>
        <v>689999.99999999988</v>
      </c>
      <c r="M222" s="82">
        <f t="shared" si="93"/>
        <v>690000</v>
      </c>
      <c r="N222" s="83"/>
      <c r="O222" s="147">
        <v>200000</v>
      </c>
      <c r="P222" s="173">
        <v>400000</v>
      </c>
      <c r="Q222" s="118"/>
      <c r="R222" s="118"/>
      <c r="S222" s="118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</row>
    <row r="223" spans="3:62" ht="22.5" customHeight="1">
      <c r="C223" s="91"/>
      <c r="D223" s="180" t="s">
        <v>445</v>
      </c>
      <c r="E223" s="93"/>
      <c r="F223" s="89" t="s">
        <v>33</v>
      </c>
      <c r="G223" s="80">
        <f>9.8*1.4</f>
        <v>13.72</v>
      </c>
      <c r="H223" s="82">
        <f t="shared" si="88"/>
        <v>40250</v>
      </c>
      <c r="I223" s="82">
        <f t="shared" si="89"/>
        <v>552230</v>
      </c>
      <c r="J223" s="82">
        <f t="shared" si="90"/>
        <v>28749.999999999996</v>
      </c>
      <c r="K223" s="82">
        <f t="shared" si="91"/>
        <v>394450</v>
      </c>
      <c r="L223" s="82">
        <f t="shared" si="92"/>
        <v>69000</v>
      </c>
      <c r="M223" s="82">
        <f t="shared" si="93"/>
        <v>946680</v>
      </c>
      <c r="N223" s="83"/>
      <c r="O223" s="147">
        <v>35000</v>
      </c>
      <c r="P223" s="173">
        <v>25000</v>
      </c>
      <c r="Q223" s="118"/>
      <c r="R223" s="118"/>
      <c r="S223" s="118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</row>
    <row r="224" spans="3:62" ht="22.5" customHeight="1">
      <c r="C224" s="91"/>
      <c r="D224" s="180" t="s">
        <v>446</v>
      </c>
      <c r="E224" s="93"/>
      <c r="F224" s="89" t="s">
        <v>277</v>
      </c>
      <c r="G224" s="80">
        <v>6</v>
      </c>
      <c r="H224" s="82">
        <f t="shared" si="88"/>
        <v>28749.999999999996</v>
      </c>
      <c r="I224" s="82">
        <f t="shared" si="89"/>
        <v>172500</v>
      </c>
      <c r="J224" s="82">
        <f t="shared" si="90"/>
        <v>9775</v>
      </c>
      <c r="K224" s="82">
        <f t="shared" si="91"/>
        <v>58650</v>
      </c>
      <c r="L224" s="82">
        <f t="shared" si="92"/>
        <v>38525</v>
      </c>
      <c r="M224" s="82">
        <f t="shared" si="93"/>
        <v>231150</v>
      </c>
      <c r="N224" s="83"/>
      <c r="O224" s="147">
        <v>25000</v>
      </c>
      <c r="P224" s="173">
        <v>8500</v>
      </c>
      <c r="Q224" s="118"/>
      <c r="R224" s="118"/>
      <c r="S224" s="118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</row>
    <row r="225" spans="3:62" ht="22.5" customHeight="1">
      <c r="C225" s="91"/>
      <c r="D225" s="180" t="s">
        <v>447</v>
      </c>
      <c r="E225" s="93" t="s">
        <v>448</v>
      </c>
      <c r="F225" s="89" t="s">
        <v>277</v>
      </c>
      <c r="G225" s="80">
        <f>1+2</f>
        <v>3</v>
      </c>
      <c r="H225" s="82">
        <f t="shared" si="88"/>
        <v>18400</v>
      </c>
      <c r="I225" s="82">
        <f t="shared" si="89"/>
        <v>55200</v>
      </c>
      <c r="J225" s="82">
        <f t="shared" si="90"/>
        <v>28749.999999999996</v>
      </c>
      <c r="K225" s="82">
        <f t="shared" si="91"/>
        <v>86250</v>
      </c>
      <c r="L225" s="82">
        <f t="shared" si="92"/>
        <v>47150</v>
      </c>
      <c r="M225" s="82">
        <f t="shared" si="93"/>
        <v>141450</v>
      </c>
      <c r="N225" s="83"/>
      <c r="O225" s="147">
        <v>16000</v>
      </c>
      <c r="P225" s="173">
        <v>25000</v>
      </c>
      <c r="Q225" s="118"/>
      <c r="R225" s="118"/>
      <c r="S225" s="118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</row>
    <row r="226" spans="3:62" ht="22.5" customHeight="1">
      <c r="C226" s="91"/>
      <c r="D226" s="180" t="s">
        <v>56</v>
      </c>
      <c r="E226" s="93"/>
      <c r="F226" s="89" t="s">
        <v>277</v>
      </c>
      <c r="G226" s="80">
        <f>G225</f>
        <v>3</v>
      </c>
      <c r="H226" s="82">
        <f t="shared" si="88"/>
        <v>11500</v>
      </c>
      <c r="I226" s="82">
        <f t="shared" si="89"/>
        <v>34500</v>
      </c>
      <c r="J226" s="82">
        <f t="shared" si="90"/>
        <v>13799.999999999998</v>
      </c>
      <c r="K226" s="82">
        <f t="shared" si="91"/>
        <v>41400</v>
      </c>
      <c r="L226" s="82">
        <f t="shared" si="92"/>
        <v>25300</v>
      </c>
      <c r="M226" s="82">
        <f t="shared" si="93"/>
        <v>75900</v>
      </c>
      <c r="N226" s="83"/>
      <c r="O226" s="173">
        <v>10000</v>
      </c>
      <c r="P226" s="148">
        <v>12000</v>
      </c>
      <c r="Q226" s="118"/>
      <c r="R226" s="118"/>
      <c r="S226" s="118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</row>
    <row r="227" spans="3:62" ht="22.5" customHeight="1">
      <c r="C227" s="91"/>
      <c r="D227" s="180" t="s">
        <v>335</v>
      </c>
      <c r="E227" s="93" t="s">
        <v>449</v>
      </c>
      <c r="F227" s="89" t="s">
        <v>33</v>
      </c>
      <c r="G227" s="80">
        <v>4.5</v>
      </c>
      <c r="H227" s="82">
        <f t="shared" si="88"/>
        <v>11500</v>
      </c>
      <c r="I227" s="82">
        <f t="shared" si="89"/>
        <v>51750</v>
      </c>
      <c r="J227" s="82">
        <f t="shared" si="90"/>
        <v>13799.999999999998</v>
      </c>
      <c r="K227" s="82">
        <f t="shared" si="91"/>
        <v>62100</v>
      </c>
      <c r="L227" s="82">
        <f t="shared" si="92"/>
        <v>25300</v>
      </c>
      <c r="M227" s="82">
        <f t="shared" si="93"/>
        <v>113850</v>
      </c>
      <c r="N227" s="83"/>
      <c r="O227" s="173">
        <v>10000</v>
      </c>
      <c r="P227" s="148">
        <v>12000</v>
      </c>
      <c r="Q227" s="118"/>
      <c r="R227" s="118"/>
      <c r="S227" s="118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</row>
    <row r="228" spans="3:62" ht="22.5" customHeight="1">
      <c r="C228" s="91" t="s">
        <v>282</v>
      </c>
      <c r="D228" s="180" t="s">
        <v>313</v>
      </c>
      <c r="E228" s="93"/>
      <c r="F228" s="89" t="s">
        <v>33</v>
      </c>
      <c r="G228" s="80">
        <f>((7.5*0.937)+6)*1.1</f>
        <v>14.330250000000001</v>
      </c>
      <c r="H228" s="82">
        <f t="shared" si="88"/>
        <v>12649.999999999998</v>
      </c>
      <c r="I228" s="82">
        <f t="shared" si="89"/>
        <v>181280</v>
      </c>
      <c r="J228" s="82">
        <f t="shared" si="90"/>
        <v>4600</v>
      </c>
      <c r="K228" s="82">
        <f t="shared" si="91"/>
        <v>65920</v>
      </c>
      <c r="L228" s="82">
        <f t="shared" si="92"/>
        <v>17250</v>
      </c>
      <c r="M228" s="82">
        <f t="shared" si="93"/>
        <v>247200</v>
      </c>
      <c r="N228" s="83"/>
      <c r="O228" s="151">
        <v>11000</v>
      </c>
      <c r="P228" s="149">
        <v>4000</v>
      </c>
    </row>
    <row r="229" spans="3:62" ht="22.5" customHeight="1">
      <c r="C229" s="91"/>
      <c r="D229" s="180" t="s">
        <v>361</v>
      </c>
      <c r="E229" s="93"/>
      <c r="F229" s="89" t="s">
        <v>277</v>
      </c>
      <c r="G229" s="80">
        <f>12+3</f>
        <v>15</v>
      </c>
      <c r="H229" s="82">
        <f t="shared" si="88"/>
        <v>18975</v>
      </c>
      <c r="I229" s="82">
        <f t="shared" si="89"/>
        <v>284630</v>
      </c>
      <c r="J229" s="82">
        <f t="shared" si="90"/>
        <v>6899.9999999999991</v>
      </c>
      <c r="K229" s="82">
        <f t="shared" si="91"/>
        <v>103500</v>
      </c>
      <c r="L229" s="82">
        <f t="shared" si="92"/>
        <v>25875</v>
      </c>
      <c r="M229" s="82">
        <f t="shared" si="93"/>
        <v>388130</v>
      </c>
      <c r="N229" s="83"/>
      <c r="O229" s="151">
        <v>16500</v>
      </c>
      <c r="P229" s="149">
        <v>6000</v>
      </c>
    </row>
    <row r="230" spans="3:62" ht="22.5" customHeight="1">
      <c r="C230" s="119"/>
      <c r="D230" s="180" t="s">
        <v>314</v>
      </c>
      <c r="E230" s="93" t="s">
        <v>360</v>
      </c>
      <c r="F230" s="89" t="s">
        <v>88</v>
      </c>
      <c r="G230" s="80">
        <v>4</v>
      </c>
      <c r="H230" s="82">
        <f t="shared" si="88"/>
        <v>11500</v>
      </c>
      <c r="I230" s="82">
        <f t="shared" si="89"/>
        <v>46000</v>
      </c>
      <c r="J230" s="82">
        <f t="shared" si="90"/>
        <v>11500</v>
      </c>
      <c r="K230" s="82">
        <f t="shared" si="91"/>
        <v>46000</v>
      </c>
      <c r="L230" s="82">
        <f t="shared" si="92"/>
        <v>23000</v>
      </c>
      <c r="M230" s="82">
        <f t="shared" si="93"/>
        <v>92000</v>
      </c>
      <c r="N230" s="83"/>
      <c r="O230" s="89">
        <v>10000</v>
      </c>
      <c r="P230" s="89">
        <v>10000</v>
      </c>
    </row>
    <row r="231" spans="3:62" ht="22.5" customHeight="1">
      <c r="C231" s="91"/>
      <c r="D231" s="92"/>
      <c r="E231" s="93"/>
      <c r="F231" s="89"/>
      <c r="G231" s="80"/>
      <c r="H231" s="82">
        <f t="shared" si="88"/>
        <v>0</v>
      </c>
      <c r="I231" s="82">
        <f t="shared" si="89"/>
        <v>0</v>
      </c>
      <c r="J231" s="82">
        <f t="shared" si="90"/>
        <v>0</v>
      </c>
      <c r="K231" s="82">
        <f t="shared" si="91"/>
        <v>0</v>
      </c>
      <c r="L231" s="82">
        <f t="shared" si="92"/>
        <v>0</v>
      </c>
      <c r="M231" s="82">
        <f t="shared" si="93"/>
        <v>0</v>
      </c>
      <c r="N231" s="83"/>
    </row>
    <row r="232" spans="3:62" ht="22.5" customHeight="1">
      <c r="C232" s="91"/>
      <c r="D232" s="180"/>
      <c r="E232" s="93"/>
      <c r="F232" s="89"/>
      <c r="G232" s="80"/>
      <c r="H232" s="82">
        <f t="shared" ref="H232:H239" si="94">O232*$O$29</f>
        <v>0</v>
      </c>
      <c r="I232" s="82">
        <f t="shared" ref="I232:I239" si="95">ROUND(G232*H232,-1)</f>
        <v>0</v>
      </c>
      <c r="J232" s="82">
        <f t="shared" ref="J232:J239" si="96">P232*$O$29</f>
        <v>0</v>
      </c>
      <c r="K232" s="82">
        <f t="shared" ref="K232:K239" si="97">ROUND(G232*J232,-1)</f>
        <v>0</v>
      </c>
      <c r="L232" s="82">
        <f t="shared" ref="L232:L239" si="98">H232+J232</f>
        <v>0</v>
      </c>
      <c r="M232" s="82">
        <f t="shared" ref="M232:M239" si="99">I232+K232</f>
        <v>0</v>
      </c>
      <c r="N232" s="83"/>
    </row>
    <row r="233" spans="3:62" ht="22.5" customHeight="1">
      <c r="C233" s="91"/>
      <c r="D233" s="180"/>
      <c r="E233" s="93"/>
      <c r="F233" s="89"/>
      <c r="G233" s="80"/>
      <c r="H233" s="82">
        <f t="shared" si="94"/>
        <v>0</v>
      </c>
      <c r="I233" s="82">
        <f t="shared" si="95"/>
        <v>0</v>
      </c>
      <c r="J233" s="82">
        <f t="shared" si="96"/>
        <v>0</v>
      </c>
      <c r="K233" s="82">
        <f t="shared" si="97"/>
        <v>0</v>
      </c>
      <c r="L233" s="82">
        <f t="shared" si="98"/>
        <v>0</v>
      </c>
      <c r="M233" s="82">
        <f t="shared" si="99"/>
        <v>0</v>
      </c>
      <c r="N233" s="83"/>
    </row>
    <row r="234" spans="3:62" ht="22.5" customHeight="1">
      <c r="C234" s="91"/>
      <c r="D234" s="180"/>
      <c r="E234" s="93"/>
      <c r="F234" s="89"/>
      <c r="G234" s="80"/>
      <c r="H234" s="82">
        <f t="shared" si="94"/>
        <v>0</v>
      </c>
      <c r="I234" s="82">
        <f t="shared" si="95"/>
        <v>0</v>
      </c>
      <c r="J234" s="82">
        <f t="shared" si="96"/>
        <v>0</v>
      </c>
      <c r="K234" s="82">
        <f t="shared" si="97"/>
        <v>0</v>
      </c>
      <c r="L234" s="82">
        <f t="shared" si="98"/>
        <v>0</v>
      </c>
      <c r="M234" s="82">
        <f t="shared" si="99"/>
        <v>0</v>
      </c>
      <c r="N234" s="83"/>
    </row>
    <row r="235" spans="3:62" ht="22.5" customHeight="1">
      <c r="C235" s="91"/>
      <c r="D235" s="180"/>
      <c r="E235" s="93"/>
      <c r="F235" s="89"/>
      <c r="G235" s="80"/>
      <c r="H235" s="82">
        <f t="shared" si="94"/>
        <v>0</v>
      </c>
      <c r="I235" s="82">
        <f t="shared" si="95"/>
        <v>0</v>
      </c>
      <c r="J235" s="82">
        <f t="shared" si="96"/>
        <v>0</v>
      </c>
      <c r="K235" s="82">
        <f t="shared" si="97"/>
        <v>0</v>
      </c>
      <c r="L235" s="82">
        <f t="shared" si="98"/>
        <v>0</v>
      </c>
      <c r="M235" s="82">
        <f t="shared" si="99"/>
        <v>0</v>
      </c>
      <c r="N235" s="83"/>
    </row>
    <row r="236" spans="3:62" ht="22.5" customHeight="1">
      <c r="C236" s="91"/>
      <c r="D236" s="180"/>
      <c r="E236" s="93"/>
      <c r="F236" s="89"/>
      <c r="G236" s="80"/>
      <c r="H236" s="82">
        <f t="shared" si="94"/>
        <v>0</v>
      </c>
      <c r="I236" s="82">
        <f t="shared" si="95"/>
        <v>0</v>
      </c>
      <c r="J236" s="82">
        <f t="shared" si="96"/>
        <v>0</v>
      </c>
      <c r="K236" s="82">
        <f t="shared" si="97"/>
        <v>0</v>
      </c>
      <c r="L236" s="82">
        <f t="shared" si="98"/>
        <v>0</v>
      </c>
      <c r="M236" s="82">
        <f t="shared" si="99"/>
        <v>0</v>
      </c>
      <c r="N236" s="83"/>
    </row>
    <row r="237" spans="3:62" ht="22.5" customHeight="1">
      <c r="C237" s="91"/>
      <c r="D237" s="180"/>
      <c r="E237" s="93"/>
      <c r="F237" s="89"/>
      <c r="G237" s="80"/>
      <c r="H237" s="82">
        <f t="shared" si="94"/>
        <v>0</v>
      </c>
      <c r="I237" s="82">
        <f t="shared" si="95"/>
        <v>0</v>
      </c>
      <c r="J237" s="82">
        <f t="shared" si="96"/>
        <v>0</v>
      </c>
      <c r="K237" s="82">
        <f t="shared" si="97"/>
        <v>0</v>
      </c>
      <c r="L237" s="82">
        <f t="shared" si="98"/>
        <v>0</v>
      </c>
      <c r="M237" s="82">
        <f t="shared" si="99"/>
        <v>0</v>
      </c>
      <c r="N237" s="83"/>
    </row>
    <row r="238" spans="3:62" ht="22.5" customHeight="1">
      <c r="C238" s="91"/>
      <c r="D238" s="180"/>
      <c r="E238" s="93"/>
      <c r="F238" s="89"/>
      <c r="G238" s="80"/>
      <c r="H238" s="82">
        <f t="shared" si="94"/>
        <v>0</v>
      </c>
      <c r="I238" s="82">
        <f t="shared" si="95"/>
        <v>0</v>
      </c>
      <c r="J238" s="82">
        <f t="shared" si="96"/>
        <v>0</v>
      </c>
      <c r="K238" s="82">
        <f t="shared" si="97"/>
        <v>0</v>
      </c>
      <c r="L238" s="82">
        <f t="shared" si="98"/>
        <v>0</v>
      </c>
      <c r="M238" s="82">
        <f t="shared" si="99"/>
        <v>0</v>
      </c>
      <c r="N238" s="83"/>
    </row>
    <row r="239" spans="3:62" ht="22.5" customHeight="1">
      <c r="C239" s="91"/>
      <c r="D239" s="180"/>
      <c r="E239" s="93"/>
      <c r="F239" s="89"/>
      <c r="G239" s="80"/>
      <c r="H239" s="82">
        <f t="shared" si="94"/>
        <v>0</v>
      </c>
      <c r="I239" s="82">
        <f t="shared" si="95"/>
        <v>0</v>
      </c>
      <c r="J239" s="82">
        <f t="shared" si="96"/>
        <v>0</v>
      </c>
      <c r="K239" s="82">
        <f t="shared" si="97"/>
        <v>0</v>
      </c>
      <c r="L239" s="82">
        <f t="shared" si="98"/>
        <v>0</v>
      </c>
      <c r="M239" s="82">
        <f t="shared" si="99"/>
        <v>0</v>
      </c>
      <c r="N239" s="83"/>
    </row>
    <row r="240" spans="3:62" ht="22.5" customHeight="1">
      <c r="C240" s="91"/>
      <c r="D240" s="92"/>
      <c r="E240" s="93"/>
      <c r="F240" s="89"/>
      <c r="G240" s="80"/>
      <c r="H240" s="82">
        <f>O240*$O$29</f>
        <v>0</v>
      </c>
      <c r="I240" s="82">
        <f>ROUND(G240*H240,-1)</f>
        <v>0</v>
      </c>
      <c r="J240" s="82">
        <f>P240*$O$29</f>
        <v>0</v>
      </c>
      <c r="K240" s="82">
        <f>ROUND(G240*J240,-1)</f>
        <v>0</v>
      </c>
      <c r="L240" s="82">
        <f t="shared" ref="L240:M244" si="100">H240+J240</f>
        <v>0</v>
      </c>
      <c r="M240" s="82">
        <f t="shared" si="100"/>
        <v>0</v>
      </c>
      <c r="N240" s="83"/>
    </row>
    <row r="241" spans="3:16" ht="22.5" customHeight="1">
      <c r="C241" s="91"/>
      <c r="D241" s="180"/>
      <c r="E241" s="93"/>
      <c r="F241" s="89"/>
      <c r="G241" s="80"/>
      <c r="H241" s="82">
        <f>O241*$O$29</f>
        <v>0</v>
      </c>
      <c r="I241" s="82">
        <f>ROUND(G241*H241,-1)</f>
        <v>0</v>
      </c>
      <c r="J241" s="82">
        <f>P241*$O$29</f>
        <v>0</v>
      </c>
      <c r="K241" s="82">
        <f>ROUND(G241*J241,-1)</f>
        <v>0</v>
      </c>
      <c r="L241" s="82">
        <f t="shared" si="100"/>
        <v>0</v>
      </c>
      <c r="M241" s="82">
        <f t="shared" si="100"/>
        <v>0</v>
      </c>
      <c r="N241" s="83"/>
    </row>
    <row r="242" spans="3:16" ht="22.5" customHeight="1">
      <c r="C242" s="91"/>
      <c r="D242" s="92"/>
      <c r="E242" s="93"/>
      <c r="F242" s="89"/>
      <c r="G242" s="80"/>
      <c r="H242" s="82">
        <f>O242*$O$29</f>
        <v>0</v>
      </c>
      <c r="I242" s="82">
        <f>ROUND(G242*H242,-1)</f>
        <v>0</v>
      </c>
      <c r="J242" s="82">
        <f>P242*$O$29</f>
        <v>0</v>
      </c>
      <c r="K242" s="82">
        <f>ROUND(G242*J242,-1)</f>
        <v>0</v>
      </c>
      <c r="L242" s="82">
        <f t="shared" si="100"/>
        <v>0</v>
      </c>
      <c r="M242" s="82">
        <f t="shared" si="100"/>
        <v>0</v>
      </c>
      <c r="N242" s="83"/>
      <c r="O242" s="151"/>
      <c r="P242" s="149"/>
    </row>
    <row r="243" spans="3:16" ht="22.5" customHeight="1">
      <c r="C243" s="119"/>
      <c r="D243" s="92"/>
      <c r="E243" s="93"/>
      <c r="F243" s="89"/>
      <c r="G243" s="80"/>
      <c r="H243" s="82">
        <f>O243*$O$29</f>
        <v>0</v>
      </c>
      <c r="I243" s="82">
        <f>ROUND(G243*H243,-1)</f>
        <v>0</v>
      </c>
      <c r="J243" s="82">
        <f>P243*$O$29</f>
        <v>0</v>
      </c>
      <c r="K243" s="82">
        <f>ROUND(G243*J243,-1)</f>
        <v>0</v>
      </c>
      <c r="L243" s="82">
        <f t="shared" si="100"/>
        <v>0</v>
      </c>
      <c r="M243" s="82">
        <f t="shared" si="100"/>
        <v>0</v>
      </c>
      <c r="N243" s="83"/>
      <c r="O243" s="151"/>
    </row>
    <row r="244" spans="3:16" ht="22.5" customHeight="1">
      <c r="C244" s="119"/>
      <c r="D244" s="92"/>
      <c r="E244" s="93"/>
      <c r="F244" s="89"/>
      <c r="G244" s="80"/>
      <c r="H244" s="82">
        <f>O244*$O$29</f>
        <v>0</v>
      </c>
      <c r="I244" s="82">
        <f>ROUND(G244*H244,-1)</f>
        <v>0</v>
      </c>
      <c r="J244" s="82">
        <f>P244*$O$29</f>
        <v>0</v>
      </c>
      <c r="K244" s="82">
        <f>ROUND(G244*J244,-1)</f>
        <v>0</v>
      </c>
      <c r="L244" s="82">
        <f t="shared" si="100"/>
        <v>0</v>
      </c>
      <c r="M244" s="82">
        <f t="shared" si="100"/>
        <v>0</v>
      </c>
      <c r="N244" s="83"/>
    </row>
    <row r="245" spans="3:16" ht="21.75" customHeight="1">
      <c r="C245" s="119"/>
      <c r="D245" s="72" t="s">
        <v>134</v>
      </c>
      <c r="E245" s="72"/>
      <c r="F245" s="72"/>
      <c r="G245" s="80"/>
      <c r="H245" s="76"/>
      <c r="I245" s="76">
        <f>SUM(I220:I244)</f>
        <v>1896160</v>
      </c>
      <c r="J245" s="76"/>
      <c r="K245" s="76">
        <f>SUM(K220:K244)</f>
        <v>1538560</v>
      </c>
      <c r="L245" s="76"/>
      <c r="M245" s="76">
        <f>SUM(M220:M244)</f>
        <v>3434720</v>
      </c>
      <c r="N245" s="83"/>
    </row>
    <row r="246" spans="3:16" ht="21.75" customHeight="1">
      <c r="C246" s="91" t="s">
        <v>303</v>
      </c>
      <c r="D246" s="76" t="s">
        <v>455</v>
      </c>
      <c r="E246" s="72"/>
      <c r="F246" s="72"/>
      <c r="G246" s="80"/>
      <c r="H246" s="76"/>
      <c r="I246" s="76"/>
      <c r="J246" s="76"/>
      <c r="K246" s="76"/>
      <c r="L246" s="76"/>
      <c r="M246" s="76"/>
      <c r="N246" s="83"/>
      <c r="O246" s="149"/>
      <c r="P246" s="149"/>
    </row>
    <row r="247" spans="3:16" ht="21.75" customHeight="1">
      <c r="C247" s="91"/>
      <c r="D247" s="180" t="s">
        <v>456</v>
      </c>
      <c r="E247" s="93" t="s">
        <v>458</v>
      </c>
      <c r="F247" s="89" t="s">
        <v>44</v>
      </c>
      <c r="G247" s="80">
        <f>56+56</f>
        <v>112</v>
      </c>
      <c r="H247" s="82">
        <f t="shared" ref="H247:H252" si="101">O247*$O$29</f>
        <v>80500</v>
      </c>
      <c r="I247" s="82">
        <f t="shared" ref="I247:I252" si="102">ROUND(G247*H247,-1)</f>
        <v>9016000</v>
      </c>
      <c r="J247" s="82">
        <f t="shared" ref="J247:J252" si="103">P247*$O$29</f>
        <v>0</v>
      </c>
      <c r="K247" s="82">
        <f t="shared" ref="K247:K252" si="104">ROUND(G247*J247,-1)</f>
        <v>0</v>
      </c>
      <c r="L247" s="82">
        <f t="shared" ref="L247:M252" si="105">H247+J247</f>
        <v>80500</v>
      </c>
      <c r="M247" s="82">
        <f t="shared" si="105"/>
        <v>9016000</v>
      </c>
      <c r="N247" s="83"/>
      <c r="O247" s="147">
        <v>70000</v>
      </c>
      <c r="P247" s="173"/>
    </row>
    <row r="248" spans="3:16" ht="21.75" customHeight="1">
      <c r="C248" s="91"/>
      <c r="D248" s="180" t="s">
        <v>457</v>
      </c>
      <c r="E248" s="93" t="s">
        <v>458</v>
      </c>
      <c r="F248" s="89" t="s">
        <v>44</v>
      </c>
      <c r="G248" s="80">
        <v>2</v>
      </c>
      <c r="H248" s="82">
        <f t="shared" si="101"/>
        <v>1380000</v>
      </c>
      <c r="I248" s="82">
        <f t="shared" si="102"/>
        <v>2760000</v>
      </c>
      <c r="J248" s="82">
        <f t="shared" si="103"/>
        <v>0</v>
      </c>
      <c r="K248" s="82">
        <f t="shared" si="104"/>
        <v>0</v>
      </c>
      <c r="L248" s="82">
        <f t="shared" si="105"/>
        <v>1380000</v>
      </c>
      <c r="M248" s="82">
        <f t="shared" si="105"/>
        <v>2760000</v>
      </c>
      <c r="N248" s="83"/>
      <c r="O248" s="147">
        <v>1200000</v>
      </c>
      <c r="P248" s="148"/>
    </row>
    <row r="249" spans="3:16" ht="21.75" customHeight="1">
      <c r="C249" s="91"/>
      <c r="D249" s="180" t="s">
        <v>459</v>
      </c>
      <c r="E249" s="93" t="s">
        <v>463</v>
      </c>
      <c r="F249" s="89" t="s">
        <v>44</v>
      </c>
      <c r="G249" s="80">
        <v>1</v>
      </c>
      <c r="H249" s="82">
        <f t="shared" si="101"/>
        <v>103499.99999999999</v>
      </c>
      <c r="I249" s="82">
        <f t="shared" si="102"/>
        <v>103500</v>
      </c>
      <c r="J249" s="82">
        <f t="shared" si="103"/>
        <v>0</v>
      </c>
      <c r="K249" s="82">
        <f t="shared" si="104"/>
        <v>0</v>
      </c>
      <c r="L249" s="82">
        <f t="shared" si="105"/>
        <v>103499.99999999999</v>
      </c>
      <c r="M249" s="82">
        <f t="shared" si="105"/>
        <v>103500</v>
      </c>
      <c r="N249" s="83"/>
      <c r="O249" s="147">
        <v>90000</v>
      </c>
      <c r="P249" s="173"/>
    </row>
    <row r="250" spans="3:16" ht="21.75" customHeight="1">
      <c r="C250" s="91"/>
      <c r="D250" s="180" t="s">
        <v>461</v>
      </c>
      <c r="E250" s="93" t="s">
        <v>463</v>
      </c>
      <c r="F250" s="89" t="s">
        <v>44</v>
      </c>
      <c r="G250" s="80">
        <v>4</v>
      </c>
      <c r="H250" s="82">
        <f t="shared" si="101"/>
        <v>138000</v>
      </c>
      <c r="I250" s="82">
        <f t="shared" si="102"/>
        <v>552000</v>
      </c>
      <c r="J250" s="82">
        <f t="shared" si="103"/>
        <v>0</v>
      </c>
      <c r="K250" s="82">
        <f t="shared" si="104"/>
        <v>0</v>
      </c>
      <c r="L250" s="82">
        <f t="shared" si="105"/>
        <v>138000</v>
      </c>
      <c r="M250" s="82">
        <f t="shared" si="105"/>
        <v>552000</v>
      </c>
      <c r="N250" s="83"/>
      <c r="O250" s="147">
        <v>120000</v>
      </c>
      <c r="P250" s="173"/>
    </row>
    <row r="251" spans="3:16" ht="21.75" customHeight="1">
      <c r="C251" s="91"/>
      <c r="D251" s="180" t="s">
        <v>462</v>
      </c>
      <c r="E251" s="93" t="s">
        <v>463</v>
      </c>
      <c r="F251" s="89" t="s">
        <v>44</v>
      </c>
      <c r="G251" s="80">
        <v>2</v>
      </c>
      <c r="H251" s="82">
        <f t="shared" si="101"/>
        <v>212749.99999999997</v>
      </c>
      <c r="I251" s="82">
        <f t="shared" si="102"/>
        <v>425500</v>
      </c>
      <c r="J251" s="82">
        <f t="shared" si="103"/>
        <v>0</v>
      </c>
      <c r="K251" s="82">
        <f t="shared" si="104"/>
        <v>0</v>
      </c>
      <c r="L251" s="82">
        <f t="shared" si="105"/>
        <v>212749.99999999997</v>
      </c>
      <c r="M251" s="82">
        <f t="shared" si="105"/>
        <v>425500</v>
      </c>
      <c r="N251" s="83"/>
      <c r="O251" s="147">
        <v>185000</v>
      </c>
      <c r="P251" s="173"/>
    </row>
    <row r="252" spans="3:16" ht="21.75" customHeight="1">
      <c r="C252" s="91"/>
      <c r="D252" s="180" t="s">
        <v>464</v>
      </c>
      <c r="E252" s="93" t="s">
        <v>463</v>
      </c>
      <c r="F252" s="89" t="s">
        <v>44</v>
      </c>
      <c r="G252" s="80">
        <v>2</v>
      </c>
      <c r="H252" s="82">
        <f t="shared" si="101"/>
        <v>114999.99999999999</v>
      </c>
      <c r="I252" s="82">
        <f t="shared" si="102"/>
        <v>230000</v>
      </c>
      <c r="J252" s="82">
        <f t="shared" si="103"/>
        <v>0</v>
      </c>
      <c r="K252" s="82">
        <f t="shared" si="104"/>
        <v>0</v>
      </c>
      <c r="L252" s="82">
        <f t="shared" si="105"/>
        <v>114999.99999999999</v>
      </c>
      <c r="M252" s="82">
        <f t="shared" si="105"/>
        <v>230000</v>
      </c>
      <c r="N252" s="83"/>
      <c r="O252" s="147">
        <v>100000</v>
      </c>
      <c r="P252" s="148"/>
    </row>
    <row r="253" spans="3:16" ht="21.75" customHeight="1">
      <c r="C253" s="91"/>
      <c r="D253" s="180" t="s">
        <v>465</v>
      </c>
      <c r="E253" s="93" t="s">
        <v>463</v>
      </c>
      <c r="F253" s="89" t="s">
        <v>44</v>
      </c>
      <c r="G253" s="80">
        <v>2</v>
      </c>
      <c r="H253" s="82">
        <f t="shared" ref="H253:H260" si="106">O253*$O$29</f>
        <v>51749.999999999993</v>
      </c>
      <c r="I253" s="82">
        <f t="shared" ref="I253:I258" si="107">ROUND(G253*H253,-1)</f>
        <v>103500</v>
      </c>
      <c r="J253" s="82">
        <f t="shared" ref="J253:J258" si="108">P253*$O$29</f>
        <v>0</v>
      </c>
      <c r="K253" s="82">
        <f t="shared" ref="K253:K258" si="109">ROUND(G253*J253,-1)</f>
        <v>0</v>
      </c>
      <c r="L253" s="82">
        <f t="shared" ref="L253:L258" si="110">H253+J253</f>
        <v>51749.999999999993</v>
      </c>
      <c r="M253" s="82">
        <f t="shared" ref="M253:M258" si="111">I253+K253</f>
        <v>103500</v>
      </c>
      <c r="N253" s="83"/>
      <c r="O253" s="224">
        <v>45000</v>
      </c>
      <c r="P253" s="225"/>
    </row>
    <row r="254" spans="3:16" ht="21.75" customHeight="1">
      <c r="C254" s="91"/>
      <c r="D254" s="145" t="s">
        <v>466</v>
      </c>
      <c r="E254" s="93" t="s">
        <v>460</v>
      </c>
      <c r="F254" s="89" t="s">
        <v>44</v>
      </c>
      <c r="G254" s="80">
        <v>2</v>
      </c>
      <c r="H254" s="82">
        <f t="shared" si="106"/>
        <v>322000</v>
      </c>
      <c r="I254" s="82">
        <f t="shared" si="107"/>
        <v>644000</v>
      </c>
      <c r="J254" s="82">
        <f t="shared" si="108"/>
        <v>0</v>
      </c>
      <c r="K254" s="82">
        <f t="shared" si="109"/>
        <v>0</v>
      </c>
      <c r="L254" s="82">
        <f t="shared" si="110"/>
        <v>322000</v>
      </c>
      <c r="M254" s="82">
        <f t="shared" si="111"/>
        <v>644000</v>
      </c>
      <c r="N254" s="83"/>
      <c r="O254" s="173">
        <v>280000</v>
      </c>
      <c r="P254" s="173"/>
    </row>
    <row r="255" spans="3:16" ht="21.75" customHeight="1">
      <c r="C255" s="91"/>
      <c r="D255" s="180" t="s">
        <v>461</v>
      </c>
      <c r="E255" s="93" t="s">
        <v>460</v>
      </c>
      <c r="F255" s="89" t="s">
        <v>44</v>
      </c>
      <c r="G255" s="80">
        <v>8</v>
      </c>
      <c r="H255" s="82">
        <f t="shared" si="106"/>
        <v>97749.999999999985</v>
      </c>
      <c r="I255" s="82">
        <f t="shared" si="107"/>
        <v>782000</v>
      </c>
      <c r="J255" s="82">
        <f t="shared" si="108"/>
        <v>0</v>
      </c>
      <c r="K255" s="82">
        <f t="shared" si="109"/>
        <v>0</v>
      </c>
      <c r="L255" s="82">
        <f t="shared" si="110"/>
        <v>97749.999999999985</v>
      </c>
      <c r="M255" s="82">
        <f t="shared" si="111"/>
        <v>782000</v>
      </c>
      <c r="N255" s="83"/>
      <c r="O255" s="224">
        <v>85000</v>
      </c>
      <c r="P255" s="225"/>
    </row>
    <row r="256" spans="3:16" ht="21.75" customHeight="1">
      <c r="C256" s="91"/>
      <c r="D256" s="180" t="s">
        <v>422</v>
      </c>
      <c r="E256" s="93" t="s">
        <v>467</v>
      </c>
      <c r="F256" s="89" t="s">
        <v>44</v>
      </c>
      <c r="G256" s="80">
        <v>3</v>
      </c>
      <c r="H256" s="82">
        <f t="shared" si="106"/>
        <v>552000</v>
      </c>
      <c r="I256" s="82">
        <f t="shared" si="107"/>
        <v>1656000</v>
      </c>
      <c r="J256" s="82">
        <f t="shared" si="108"/>
        <v>0</v>
      </c>
      <c r="K256" s="82">
        <f t="shared" si="109"/>
        <v>0</v>
      </c>
      <c r="L256" s="82">
        <f t="shared" si="110"/>
        <v>552000</v>
      </c>
      <c r="M256" s="82">
        <f t="shared" si="111"/>
        <v>1656000</v>
      </c>
      <c r="N256" s="83"/>
      <c r="O256" s="173">
        <v>480000</v>
      </c>
      <c r="P256" s="148"/>
    </row>
    <row r="257" spans="3:16" ht="21.75" customHeight="1">
      <c r="C257" s="91"/>
      <c r="D257" s="180" t="s">
        <v>418</v>
      </c>
      <c r="E257" s="93" t="s">
        <v>468</v>
      </c>
      <c r="F257" s="89" t="s">
        <v>44</v>
      </c>
      <c r="G257" s="80">
        <v>3</v>
      </c>
      <c r="H257" s="82">
        <f t="shared" si="106"/>
        <v>482999.99999999994</v>
      </c>
      <c r="I257" s="82">
        <f t="shared" si="107"/>
        <v>1449000</v>
      </c>
      <c r="J257" s="82">
        <f t="shared" si="108"/>
        <v>0</v>
      </c>
      <c r="K257" s="82">
        <f t="shared" si="109"/>
        <v>0</v>
      </c>
      <c r="L257" s="82">
        <f t="shared" si="110"/>
        <v>482999.99999999994</v>
      </c>
      <c r="M257" s="82">
        <f t="shared" si="111"/>
        <v>1449000</v>
      </c>
      <c r="N257" s="83"/>
      <c r="O257" s="173">
        <v>420000</v>
      </c>
      <c r="P257" s="148"/>
    </row>
    <row r="258" spans="3:16" ht="21.75" customHeight="1">
      <c r="C258" s="91"/>
      <c r="D258" s="180" t="s">
        <v>437</v>
      </c>
      <c r="E258" s="93" t="s">
        <v>469</v>
      </c>
      <c r="F258" s="89" t="s">
        <v>44</v>
      </c>
      <c r="G258" s="80">
        <v>1</v>
      </c>
      <c r="H258" s="82">
        <f t="shared" si="106"/>
        <v>896999.99999999988</v>
      </c>
      <c r="I258" s="82">
        <f t="shared" si="107"/>
        <v>897000</v>
      </c>
      <c r="J258" s="82">
        <f t="shared" si="108"/>
        <v>0</v>
      </c>
      <c r="K258" s="82">
        <f t="shared" si="109"/>
        <v>0</v>
      </c>
      <c r="L258" s="82">
        <f t="shared" si="110"/>
        <v>896999.99999999988</v>
      </c>
      <c r="M258" s="82">
        <f t="shared" si="111"/>
        <v>897000</v>
      </c>
      <c r="N258" s="83"/>
      <c r="O258" s="173">
        <v>780000</v>
      </c>
      <c r="P258" s="148"/>
    </row>
    <row r="259" spans="3:16" ht="21.75" customHeight="1">
      <c r="C259" s="91"/>
      <c r="D259" s="180" t="s">
        <v>437</v>
      </c>
      <c r="E259" s="93" t="s">
        <v>476</v>
      </c>
      <c r="F259" s="89" t="s">
        <v>44</v>
      </c>
      <c r="G259" s="80">
        <v>1</v>
      </c>
      <c r="H259" s="82">
        <f t="shared" si="106"/>
        <v>1614599.9999999998</v>
      </c>
      <c r="I259" s="82">
        <f>ROUND(G259*H259,-1)</f>
        <v>1614600</v>
      </c>
      <c r="J259" s="82">
        <f>P259*$O$29</f>
        <v>0</v>
      </c>
      <c r="K259" s="82">
        <f>ROUND(G259*J259,-1)</f>
        <v>0</v>
      </c>
      <c r="L259" s="82">
        <f>H259+J259</f>
        <v>1614599.9999999998</v>
      </c>
      <c r="M259" s="82">
        <f>I259+K259</f>
        <v>1614600</v>
      </c>
      <c r="N259" s="83"/>
      <c r="O259" s="173">
        <f>780000*1.8</f>
        <v>1404000</v>
      </c>
      <c r="P259" s="173"/>
    </row>
    <row r="260" spans="3:16" ht="21.75" customHeight="1">
      <c r="C260" s="119"/>
      <c r="D260" s="180"/>
      <c r="E260" s="93"/>
      <c r="F260" s="89"/>
      <c r="G260" s="80"/>
      <c r="H260" s="82">
        <f t="shared" si="106"/>
        <v>0</v>
      </c>
      <c r="I260" s="82">
        <f t="shared" ref="I260:I267" si="112">ROUND(G260*H260,-1)</f>
        <v>0</v>
      </c>
      <c r="J260" s="82">
        <f t="shared" ref="J260:J267" si="113">P260*$O$29</f>
        <v>0</v>
      </c>
      <c r="K260" s="82">
        <f t="shared" ref="K260:K267" si="114">ROUND(G260*J260,-1)</f>
        <v>0</v>
      </c>
      <c r="L260" s="82">
        <f t="shared" ref="L260:L267" si="115">H260+J260</f>
        <v>0</v>
      </c>
      <c r="M260" s="82">
        <f t="shared" ref="M260:M267" si="116">I260+K260</f>
        <v>0</v>
      </c>
      <c r="N260" s="83"/>
      <c r="O260" s="224"/>
      <c r="P260" s="225"/>
    </row>
    <row r="261" spans="3:16" ht="21.75" customHeight="1">
      <c r="C261" s="91"/>
      <c r="D261" s="180"/>
      <c r="E261" s="93"/>
      <c r="F261" s="89"/>
      <c r="G261" s="80"/>
      <c r="H261" s="82">
        <f t="shared" ref="H261:H267" si="117">O261*$O$29</f>
        <v>0</v>
      </c>
      <c r="I261" s="82">
        <f t="shared" si="112"/>
        <v>0</v>
      </c>
      <c r="J261" s="82">
        <f t="shared" si="113"/>
        <v>0</v>
      </c>
      <c r="K261" s="82">
        <f t="shared" si="114"/>
        <v>0</v>
      </c>
      <c r="L261" s="82">
        <f t="shared" si="115"/>
        <v>0</v>
      </c>
      <c r="M261" s="82">
        <f t="shared" si="116"/>
        <v>0</v>
      </c>
      <c r="N261" s="83"/>
      <c r="O261" s="173"/>
      <c r="P261" s="148"/>
    </row>
    <row r="262" spans="3:16" ht="21.75" customHeight="1">
      <c r="C262" s="91"/>
      <c r="D262" s="180"/>
      <c r="E262" s="93"/>
      <c r="F262" s="89"/>
      <c r="G262" s="80"/>
      <c r="H262" s="82">
        <f t="shared" si="117"/>
        <v>0</v>
      </c>
      <c r="I262" s="82">
        <f t="shared" si="112"/>
        <v>0</v>
      </c>
      <c r="J262" s="82">
        <f t="shared" si="113"/>
        <v>0</v>
      </c>
      <c r="K262" s="82">
        <f t="shared" si="114"/>
        <v>0</v>
      </c>
      <c r="L262" s="82">
        <f t="shared" si="115"/>
        <v>0</v>
      </c>
      <c r="M262" s="82">
        <f t="shared" si="116"/>
        <v>0</v>
      </c>
      <c r="N262" s="83"/>
      <c r="O262" s="173"/>
      <c r="P262" s="148"/>
    </row>
    <row r="263" spans="3:16" ht="21.75" customHeight="1">
      <c r="C263" s="91"/>
      <c r="D263" s="180"/>
      <c r="E263" s="93"/>
      <c r="F263" s="89"/>
      <c r="G263" s="80"/>
      <c r="H263" s="82">
        <f t="shared" si="117"/>
        <v>0</v>
      </c>
      <c r="I263" s="82">
        <f t="shared" si="112"/>
        <v>0</v>
      </c>
      <c r="J263" s="82">
        <f t="shared" si="113"/>
        <v>0</v>
      </c>
      <c r="K263" s="82">
        <f t="shared" si="114"/>
        <v>0</v>
      </c>
      <c r="L263" s="82">
        <f t="shared" si="115"/>
        <v>0</v>
      </c>
      <c r="M263" s="82">
        <f t="shared" si="116"/>
        <v>0</v>
      </c>
      <c r="N263" s="83"/>
      <c r="O263" s="173"/>
      <c r="P263" s="148"/>
    </row>
    <row r="264" spans="3:16" ht="21.75" customHeight="1">
      <c r="C264" s="91"/>
      <c r="D264" s="180"/>
      <c r="E264" s="93"/>
      <c r="F264" s="89"/>
      <c r="G264" s="80"/>
      <c r="H264" s="82">
        <f t="shared" si="117"/>
        <v>0</v>
      </c>
      <c r="I264" s="82">
        <f t="shared" si="112"/>
        <v>0</v>
      </c>
      <c r="J264" s="82">
        <f t="shared" si="113"/>
        <v>0</v>
      </c>
      <c r="K264" s="82">
        <f t="shared" si="114"/>
        <v>0</v>
      </c>
      <c r="L264" s="82">
        <f t="shared" si="115"/>
        <v>0</v>
      </c>
      <c r="M264" s="82">
        <f t="shared" si="116"/>
        <v>0</v>
      </c>
      <c r="N264" s="83"/>
      <c r="O264" s="173"/>
      <c r="P264" s="148"/>
    </row>
    <row r="265" spans="3:16" ht="21.75" customHeight="1">
      <c r="C265" s="91"/>
      <c r="D265" s="180"/>
      <c r="E265" s="93"/>
      <c r="F265" s="89"/>
      <c r="G265" s="80"/>
      <c r="H265" s="82">
        <f t="shared" si="117"/>
        <v>0</v>
      </c>
      <c r="I265" s="82">
        <f t="shared" si="112"/>
        <v>0</v>
      </c>
      <c r="J265" s="82">
        <f t="shared" si="113"/>
        <v>0</v>
      </c>
      <c r="K265" s="82">
        <f t="shared" si="114"/>
        <v>0</v>
      </c>
      <c r="L265" s="82">
        <f t="shared" si="115"/>
        <v>0</v>
      </c>
      <c r="M265" s="82">
        <f t="shared" si="116"/>
        <v>0</v>
      </c>
      <c r="N265" s="83"/>
      <c r="O265" s="173"/>
      <c r="P265" s="148"/>
    </row>
    <row r="266" spans="3:16" ht="21.75" customHeight="1">
      <c r="C266" s="91"/>
      <c r="D266" s="180"/>
      <c r="E266" s="93"/>
      <c r="F266" s="89"/>
      <c r="G266" s="80"/>
      <c r="H266" s="82">
        <f t="shared" si="117"/>
        <v>0</v>
      </c>
      <c r="I266" s="82">
        <f t="shared" si="112"/>
        <v>0</v>
      </c>
      <c r="J266" s="82">
        <f t="shared" si="113"/>
        <v>0</v>
      </c>
      <c r="K266" s="82">
        <f t="shared" si="114"/>
        <v>0</v>
      </c>
      <c r="L266" s="82">
        <f t="shared" si="115"/>
        <v>0</v>
      </c>
      <c r="M266" s="82">
        <f t="shared" si="116"/>
        <v>0</v>
      </c>
      <c r="N266" s="83"/>
      <c r="O266" s="173"/>
      <c r="P266" s="148"/>
    </row>
    <row r="267" spans="3:16" ht="21.75" customHeight="1">
      <c r="C267" s="91"/>
      <c r="D267" s="180"/>
      <c r="E267" s="93"/>
      <c r="F267" s="89"/>
      <c r="G267" s="80"/>
      <c r="H267" s="82">
        <f t="shared" si="117"/>
        <v>0</v>
      </c>
      <c r="I267" s="82">
        <f t="shared" si="112"/>
        <v>0</v>
      </c>
      <c r="J267" s="82">
        <f t="shared" si="113"/>
        <v>0</v>
      </c>
      <c r="K267" s="82">
        <f t="shared" si="114"/>
        <v>0</v>
      </c>
      <c r="L267" s="82">
        <f t="shared" si="115"/>
        <v>0</v>
      </c>
      <c r="M267" s="82">
        <f t="shared" si="116"/>
        <v>0</v>
      </c>
      <c r="N267" s="83"/>
      <c r="O267" s="173"/>
      <c r="P267" s="148"/>
    </row>
    <row r="268" spans="3:16" ht="21.75" customHeight="1">
      <c r="C268" s="91"/>
      <c r="D268" s="180"/>
      <c r="E268" s="93"/>
      <c r="F268" s="89"/>
      <c r="G268" s="80"/>
      <c r="H268" s="82">
        <f>O268*$O$29</f>
        <v>0</v>
      </c>
      <c r="I268" s="82">
        <f>ROUND(G268*H268,-1)</f>
        <v>0</v>
      </c>
      <c r="J268" s="82">
        <f>P268*$O$29</f>
        <v>0</v>
      </c>
      <c r="K268" s="82">
        <f>ROUND(G268*J268,-1)</f>
        <v>0</v>
      </c>
      <c r="L268" s="82">
        <f t="shared" ref="L268:M272" si="118">H268+J268</f>
        <v>0</v>
      </c>
      <c r="M268" s="82">
        <f t="shared" si="118"/>
        <v>0</v>
      </c>
      <c r="N268" s="83"/>
    </row>
    <row r="269" spans="3:16" ht="21.75" customHeight="1">
      <c r="C269" s="91"/>
      <c r="D269" s="180"/>
      <c r="E269" s="93"/>
      <c r="F269" s="89"/>
      <c r="G269" s="80"/>
      <c r="H269" s="82">
        <f>O269*$O$29</f>
        <v>0</v>
      </c>
      <c r="I269" s="82">
        <f>ROUND(G269*H269,-1)</f>
        <v>0</v>
      </c>
      <c r="J269" s="82">
        <f>P269*$O$29</f>
        <v>0</v>
      </c>
      <c r="K269" s="82">
        <f>ROUND(G269*J269,-1)</f>
        <v>0</v>
      </c>
      <c r="L269" s="82">
        <f t="shared" si="118"/>
        <v>0</v>
      </c>
      <c r="M269" s="82">
        <f t="shared" si="118"/>
        <v>0</v>
      </c>
      <c r="N269" s="83"/>
    </row>
    <row r="270" spans="3:16" ht="21.75" customHeight="1">
      <c r="C270" s="91"/>
      <c r="D270" s="180"/>
      <c r="E270" s="93"/>
      <c r="F270" s="89"/>
      <c r="G270" s="80"/>
      <c r="H270" s="82">
        <f>O270*$O$29</f>
        <v>0</v>
      </c>
      <c r="I270" s="82">
        <f>ROUND(G270*H270,-1)</f>
        <v>0</v>
      </c>
      <c r="J270" s="82">
        <f>P270*$O$29</f>
        <v>0</v>
      </c>
      <c r="K270" s="82">
        <f>ROUND(G270*J270,-1)</f>
        <v>0</v>
      </c>
      <c r="L270" s="82">
        <f t="shared" si="118"/>
        <v>0</v>
      </c>
      <c r="M270" s="82">
        <f t="shared" si="118"/>
        <v>0</v>
      </c>
      <c r="N270" s="83"/>
      <c r="O270" s="151"/>
      <c r="P270" s="149"/>
    </row>
    <row r="271" spans="3:16" ht="21.75" customHeight="1">
      <c r="C271" s="119"/>
      <c r="D271" s="180"/>
      <c r="E271" s="93"/>
      <c r="F271" s="89"/>
      <c r="G271" s="80"/>
      <c r="H271" s="82">
        <f>O271*$O$29</f>
        <v>0</v>
      </c>
      <c r="I271" s="82">
        <f>ROUND(G271*H271,-1)</f>
        <v>0</v>
      </c>
      <c r="J271" s="82">
        <f>P271*$O$29</f>
        <v>0</v>
      </c>
      <c r="K271" s="82">
        <f>ROUND(G271*J271,-1)</f>
        <v>0</v>
      </c>
      <c r="L271" s="82">
        <f t="shared" si="118"/>
        <v>0</v>
      </c>
      <c r="M271" s="82">
        <f t="shared" si="118"/>
        <v>0</v>
      </c>
      <c r="N271" s="83"/>
      <c r="O271" s="151"/>
    </row>
    <row r="272" spans="3:16" ht="21.75" customHeight="1">
      <c r="C272" s="119"/>
      <c r="D272" s="180"/>
      <c r="E272" s="93"/>
      <c r="F272" s="89"/>
      <c r="G272" s="80"/>
      <c r="H272" s="82">
        <f>O272*$O$29</f>
        <v>0</v>
      </c>
      <c r="I272" s="82">
        <f>ROUND(G272*H272,-1)</f>
        <v>0</v>
      </c>
      <c r="J272" s="82">
        <f>P272*$O$29</f>
        <v>0</v>
      </c>
      <c r="K272" s="82">
        <f>ROUND(G272*J272,-1)</f>
        <v>0</v>
      </c>
      <c r="L272" s="82">
        <f t="shared" si="118"/>
        <v>0</v>
      </c>
      <c r="M272" s="82">
        <f t="shared" si="118"/>
        <v>0</v>
      </c>
      <c r="N272" s="83"/>
    </row>
    <row r="273" spans="3:16" ht="21.75" customHeight="1">
      <c r="C273" s="119"/>
      <c r="D273" s="72" t="s">
        <v>134</v>
      </c>
      <c r="E273" s="72"/>
      <c r="F273" s="72"/>
      <c r="G273" s="80"/>
      <c r="H273" s="76"/>
      <c r="I273" s="76">
        <f>SUM(I247:I272)</f>
        <v>20233100</v>
      </c>
      <c r="J273" s="76"/>
      <c r="K273" s="76">
        <f>SUM(K247:K272)</f>
        <v>0</v>
      </c>
      <c r="L273" s="76"/>
      <c r="M273" s="76">
        <f>SUM(M247:M272)</f>
        <v>20233100</v>
      </c>
      <c r="N273" s="83"/>
    </row>
    <row r="274" spans="3:16" ht="23.45" customHeight="1">
      <c r="C274" s="91" t="s">
        <v>363</v>
      </c>
      <c r="D274" s="76" t="s">
        <v>364</v>
      </c>
      <c r="E274" s="72"/>
      <c r="F274" s="72"/>
      <c r="G274" s="80"/>
      <c r="H274" s="82">
        <f t="shared" ref="H274:H284" si="119">O274*$O$29</f>
        <v>0</v>
      </c>
      <c r="I274" s="82">
        <f t="shared" ref="I274:I283" si="120">ROUND(G274*H274,-1)</f>
        <v>0</v>
      </c>
      <c r="J274" s="82">
        <f t="shared" ref="J274:J284" si="121">P274*$O$29</f>
        <v>0</v>
      </c>
      <c r="K274" s="82">
        <f t="shared" ref="K274:K283" si="122">ROUND(G274*J274,-1)</f>
        <v>0</v>
      </c>
      <c r="L274" s="82">
        <f t="shared" ref="L274:L294" si="123">H274+J274</f>
        <v>0</v>
      </c>
      <c r="M274" s="82">
        <f t="shared" ref="M274:M294" si="124">I274+K274</f>
        <v>0</v>
      </c>
      <c r="N274" s="83"/>
    </row>
    <row r="275" spans="3:16" ht="23.45" customHeight="1">
      <c r="C275" s="91"/>
      <c r="D275" s="180" t="s">
        <v>366</v>
      </c>
      <c r="E275" s="93" t="s">
        <v>396</v>
      </c>
      <c r="F275" s="89" t="s">
        <v>44</v>
      </c>
      <c r="G275" s="80">
        <f>66+5+3+35</f>
        <v>109</v>
      </c>
      <c r="H275" s="82">
        <f t="shared" si="119"/>
        <v>26449.999999999996</v>
      </c>
      <c r="I275" s="82">
        <f t="shared" si="120"/>
        <v>2883050</v>
      </c>
      <c r="J275" s="82">
        <f t="shared" si="121"/>
        <v>0</v>
      </c>
      <c r="K275" s="82">
        <f t="shared" si="122"/>
        <v>0</v>
      </c>
      <c r="L275" s="82">
        <f t="shared" si="123"/>
        <v>26449.999999999996</v>
      </c>
      <c r="M275" s="82">
        <f t="shared" si="124"/>
        <v>2883050</v>
      </c>
      <c r="N275" s="94"/>
      <c r="O275" s="82">
        <v>23000</v>
      </c>
      <c r="P275" s="82"/>
    </row>
    <row r="276" spans="3:16" ht="23.45" customHeight="1">
      <c r="C276" s="91"/>
      <c r="D276" s="180" t="s">
        <v>393</v>
      </c>
      <c r="E276" s="93"/>
      <c r="F276" s="89" t="s">
        <v>277</v>
      </c>
      <c r="G276" s="80">
        <f>5.5+4.2</f>
        <v>9.6999999999999993</v>
      </c>
      <c r="H276" s="82">
        <f t="shared" si="119"/>
        <v>7474.9999999999991</v>
      </c>
      <c r="I276" s="82">
        <f>ROUND(G276*H276,-1)</f>
        <v>72510</v>
      </c>
      <c r="J276" s="82">
        <f t="shared" si="121"/>
        <v>0</v>
      </c>
      <c r="K276" s="82">
        <f>ROUND(G276*J276,-1)</f>
        <v>0</v>
      </c>
      <c r="L276" s="82">
        <f>H276+J276</f>
        <v>7474.9999999999991</v>
      </c>
      <c r="M276" s="82">
        <f>I276+K276</f>
        <v>72510</v>
      </c>
      <c r="N276" s="94"/>
      <c r="O276" s="82">
        <v>6500</v>
      </c>
      <c r="P276" s="82"/>
    </row>
    <row r="277" spans="3:16" ht="23.45" customHeight="1">
      <c r="C277" s="91"/>
      <c r="D277" s="180" t="s">
        <v>394</v>
      </c>
      <c r="E277" s="93" t="s">
        <v>395</v>
      </c>
      <c r="F277" s="89" t="s">
        <v>44</v>
      </c>
      <c r="G277" s="80">
        <f>5+4</f>
        <v>9</v>
      </c>
      <c r="H277" s="82">
        <f t="shared" si="119"/>
        <v>64399.999999999993</v>
      </c>
      <c r="I277" s="82">
        <f>ROUND(G277*H277,-1)</f>
        <v>579600</v>
      </c>
      <c r="J277" s="82">
        <f t="shared" si="121"/>
        <v>0</v>
      </c>
      <c r="K277" s="82">
        <f>ROUND(G277*J277,-1)</f>
        <v>0</v>
      </c>
      <c r="L277" s="82">
        <f>H277+J277</f>
        <v>64399.999999999993</v>
      </c>
      <c r="M277" s="82">
        <f>I277+K277</f>
        <v>579600</v>
      </c>
      <c r="N277" s="94"/>
      <c r="O277" s="82">
        <v>56000</v>
      </c>
      <c r="P277" s="82"/>
    </row>
    <row r="278" spans="3:16" ht="23.45" customHeight="1">
      <c r="C278" s="91"/>
      <c r="D278" s="180" t="s">
        <v>397</v>
      </c>
      <c r="E278" s="93"/>
      <c r="F278" s="89" t="s">
        <v>44</v>
      </c>
      <c r="G278" s="80">
        <f>2</f>
        <v>2</v>
      </c>
      <c r="H278" s="82">
        <f t="shared" si="119"/>
        <v>229999.99999999997</v>
      </c>
      <c r="I278" s="82">
        <f t="shared" si="120"/>
        <v>460000</v>
      </c>
      <c r="J278" s="82">
        <f t="shared" si="121"/>
        <v>0</v>
      </c>
      <c r="K278" s="82">
        <f t="shared" si="122"/>
        <v>0</v>
      </c>
      <c r="L278" s="82">
        <f t="shared" si="123"/>
        <v>229999.99999999997</v>
      </c>
      <c r="M278" s="82">
        <f t="shared" si="124"/>
        <v>460000</v>
      </c>
      <c r="N278" s="94"/>
      <c r="O278" s="82">
        <v>200000</v>
      </c>
      <c r="P278" s="82"/>
    </row>
    <row r="279" spans="3:16" ht="23.45" customHeight="1">
      <c r="C279" s="88"/>
      <c r="D279" s="180" t="s">
        <v>450</v>
      </c>
      <c r="E279" s="93"/>
      <c r="F279" s="89" t="s">
        <v>44</v>
      </c>
      <c r="G279" s="80">
        <v>2</v>
      </c>
      <c r="H279" s="82">
        <f t="shared" si="119"/>
        <v>459999.99999999994</v>
      </c>
      <c r="I279" s="82">
        <f>ROUND(G279*H279,-1)</f>
        <v>920000</v>
      </c>
      <c r="J279" s="82">
        <f t="shared" si="121"/>
        <v>0</v>
      </c>
      <c r="K279" s="82">
        <f>ROUND(G279*J279,-1)</f>
        <v>0</v>
      </c>
      <c r="L279" s="82">
        <f>H279+J279</f>
        <v>459999.99999999994</v>
      </c>
      <c r="M279" s="82">
        <f>I279+K279</f>
        <v>920000</v>
      </c>
      <c r="N279" s="94"/>
      <c r="O279" s="82">
        <v>400000</v>
      </c>
      <c r="P279" s="82"/>
    </row>
    <row r="280" spans="3:16" ht="23.45" customHeight="1">
      <c r="C280" s="88"/>
      <c r="D280" s="180" t="s">
        <v>451</v>
      </c>
      <c r="E280" s="93"/>
      <c r="F280" s="89" t="s">
        <v>44</v>
      </c>
      <c r="G280" s="80">
        <f>4</f>
        <v>4</v>
      </c>
      <c r="H280" s="82">
        <f t="shared" si="119"/>
        <v>149500</v>
      </c>
      <c r="I280" s="82">
        <f t="shared" si="120"/>
        <v>598000</v>
      </c>
      <c r="J280" s="82">
        <f t="shared" si="121"/>
        <v>0</v>
      </c>
      <c r="K280" s="82">
        <f t="shared" si="122"/>
        <v>0</v>
      </c>
      <c r="L280" s="82">
        <f t="shared" si="123"/>
        <v>149500</v>
      </c>
      <c r="M280" s="82">
        <f t="shared" si="124"/>
        <v>598000</v>
      </c>
      <c r="N280" s="94"/>
      <c r="O280" s="82">
        <v>130000</v>
      </c>
      <c r="P280" s="82"/>
    </row>
    <row r="281" spans="3:16" ht="23.45" customHeight="1">
      <c r="C281" s="88"/>
      <c r="D281" s="180" t="s">
        <v>367</v>
      </c>
      <c r="E281" s="93" t="s">
        <v>368</v>
      </c>
      <c r="F281" s="89" t="s">
        <v>44</v>
      </c>
      <c r="G281" s="80">
        <f>(3*4)+6</f>
        <v>18</v>
      </c>
      <c r="H281" s="82">
        <f t="shared" si="119"/>
        <v>26449.999999999996</v>
      </c>
      <c r="I281" s="82">
        <f>ROUND(G281*H281,-1)</f>
        <v>476100</v>
      </c>
      <c r="J281" s="82">
        <f t="shared" si="121"/>
        <v>0</v>
      </c>
      <c r="K281" s="82">
        <f>ROUND(G281*J281,-1)</f>
        <v>0</v>
      </c>
      <c r="L281" s="82">
        <f t="shared" si="123"/>
        <v>26449.999999999996</v>
      </c>
      <c r="M281" s="82">
        <f t="shared" si="124"/>
        <v>476100</v>
      </c>
      <c r="N281" s="94"/>
      <c r="O281" s="226">
        <v>23000</v>
      </c>
      <c r="P281" s="226"/>
    </row>
    <row r="282" spans="3:16" ht="23.45" customHeight="1">
      <c r="C282" s="88"/>
      <c r="D282" s="180" t="s">
        <v>369</v>
      </c>
      <c r="E282" s="93"/>
      <c r="F282" s="89" t="s">
        <v>33</v>
      </c>
      <c r="G282" s="80">
        <f>입력!B9</f>
        <v>135.55000000000001</v>
      </c>
      <c r="H282" s="82">
        <f t="shared" si="119"/>
        <v>11500</v>
      </c>
      <c r="I282" s="82">
        <f t="shared" si="120"/>
        <v>1558830</v>
      </c>
      <c r="J282" s="82">
        <f t="shared" si="121"/>
        <v>0</v>
      </c>
      <c r="K282" s="82">
        <f t="shared" si="122"/>
        <v>0</v>
      </c>
      <c r="L282" s="82">
        <f t="shared" si="123"/>
        <v>11500</v>
      </c>
      <c r="M282" s="82">
        <f t="shared" si="124"/>
        <v>1558830</v>
      </c>
      <c r="N282" s="94"/>
      <c r="O282" s="82">
        <v>10000</v>
      </c>
      <c r="P282" s="82"/>
    </row>
    <row r="283" spans="3:16" ht="23.45" customHeight="1">
      <c r="C283" s="88"/>
      <c r="D283" s="180" t="s">
        <v>370</v>
      </c>
      <c r="E283" s="93"/>
      <c r="F283" s="89" t="s">
        <v>33</v>
      </c>
      <c r="G283" s="80">
        <f>G282</f>
        <v>135.55000000000001</v>
      </c>
      <c r="H283" s="82">
        <f t="shared" si="119"/>
        <v>1724.9999999999998</v>
      </c>
      <c r="I283" s="82">
        <f t="shared" si="120"/>
        <v>233820</v>
      </c>
      <c r="J283" s="82">
        <f t="shared" si="121"/>
        <v>0</v>
      </c>
      <c r="K283" s="82">
        <f t="shared" si="122"/>
        <v>0</v>
      </c>
      <c r="L283" s="82">
        <f t="shared" si="123"/>
        <v>1724.9999999999998</v>
      </c>
      <c r="M283" s="82">
        <f t="shared" si="124"/>
        <v>233820</v>
      </c>
      <c r="N283" s="94"/>
      <c r="O283" s="82">
        <v>1500</v>
      </c>
      <c r="P283" s="82"/>
    </row>
    <row r="284" spans="3:16" ht="23.45" customHeight="1">
      <c r="C284" s="88"/>
      <c r="D284" s="180" t="s">
        <v>371</v>
      </c>
      <c r="E284" s="93"/>
      <c r="F284" s="89" t="s">
        <v>372</v>
      </c>
      <c r="G284" s="80">
        <v>25</v>
      </c>
      <c r="H284" s="82">
        <f t="shared" si="119"/>
        <v>0</v>
      </c>
      <c r="I284" s="82">
        <f>ROUND(G284*H284,-1)</f>
        <v>0</v>
      </c>
      <c r="J284" s="82">
        <f t="shared" si="121"/>
        <v>138000</v>
      </c>
      <c r="K284" s="82">
        <f>ROUND(G284*J284,-1)</f>
        <v>3450000</v>
      </c>
      <c r="L284" s="82">
        <f t="shared" si="123"/>
        <v>138000</v>
      </c>
      <c r="M284" s="82">
        <f t="shared" si="124"/>
        <v>3450000</v>
      </c>
      <c r="N284" s="94"/>
      <c r="O284" s="82"/>
      <c r="P284" s="82">
        <v>120000</v>
      </c>
    </row>
    <row r="285" spans="3:16" ht="23.45" customHeight="1">
      <c r="C285" s="88"/>
      <c r="D285" s="180" t="s">
        <v>373</v>
      </c>
      <c r="E285" s="93"/>
      <c r="F285" s="89" t="s">
        <v>374</v>
      </c>
      <c r="G285" s="80">
        <v>1</v>
      </c>
      <c r="H285" s="82">
        <f t="shared" ref="H285:H294" si="125">O285*$O$29</f>
        <v>517499.99999999994</v>
      </c>
      <c r="I285" s="82">
        <f t="shared" ref="I285:I294" si="126">ROUND(G285*H285,-1)</f>
        <v>517500</v>
      </c>
      <c r="J285" s="82">
        <f t="shared" ref="J285:J294" si="127">P285*$O$29</f>
        <v>0</v>
      </c>
      <c r="K285" s="82">
        <f t="shared" ref="K285:K294" si="128">ROUND(G285*J285,-1)</f>
        <v>0</v>
      </c>
      <c r="L285" s="82">
        <f t="shared" si="123"/>
        <v>517499.99999999994</v>
      </c>
      <c r="M285" s="82">
        <f t="shared" si="124"/>
        <v>517500</v>
      </c>
      <c r="N285" s="77"/>
      <c r="O285" s="82">
        <v>450000</v>
      </c>
      <c r="P285" s="82"/>
    </row>
    <row r="286" spans="3:16" ht="23.45" customHeight="1">
      <c r="C286" s="88"/>
      <c r="D286" s="180" t="s">
        <v>375</v>
      </c>
      <c r="E286" s="93"/>
      <c r="F286" s="89" t="s">
        <v>374</v>
      </c>
      <c r="G286" s="80">
        <v>1</v>
      </c>
      <c r="H286" s="82">
        <f t="shared" si="125"/>
        <v>402499.99999999994</v>
      </c>
      <c r="I286" s="82">
        <f t="shared" si="126"/>
        <v>402500</v>
      </c>
      <c r="J286" s="82">
        <f t="shared" si="127"/>
        <v>172500</v>
      </c>
      <c r="K286" s="82">
        <f t="shared" si="128"/>
        <v>172500</v>
      </c>
      <c r="L286" s="82">
        <f t="shared" si="123"/>
        <v>575000</v>
      </c>
      <c r="M286" s="82">
        <f t="shared" si="124"/>
        <v>575000</v>
      </c>
      <c r="N286" s="83"/>
      <c r="O286" s="82">
        <v>350000</v>
      </c>
      <c r="P286" s="82">
        <v>150000</v>
      </c>
    </row>
    <row r="287" spans="3:16" ht="23.45" customHeight="1">
      <c r="C287" s="88"/>
      <c r="D287" s="180"/>
      <c r="E287" s="93"/>
      <c r="F287" s="89"/>
      <c r="G287" s="80"/>
      <c r="H287" s="82">
        <f t="shared" si="125"/>
        <v>0</v>
      </c>
      <c r="I287" s="82">
        <f t="shared" si="126"/>
        <v>0</v>
      </c>
      <c r="J287" s="82">
        <f t="shared" si="127"/>
        <v>0</v>
      </c>
      <c r="K287" s="82">
        <f t="shared" si="128"/>
        <v>0</v>
      </c>
      <c r="L287" s="82">
        <f t="shared" si="123"/>
        <v>0</v>
      </c>
      <c r="M287" s="82">
        <f t="shared" si="124"/>
        <v>0</v>
      </c>
      <c r="N287" s="94"/>
    </row>
    <row r="288" spans="3:16" ht="23.45" customHeight="1">
      <c r="C288" s="88"/>
      <c r="D288" s="180"/>
      <c r="E288" s="93"/>
      <c r="F288" s="89"/>
      <c r="G288" s="80"/>
      <c r="H288" s="82">
        <f t="shared" si="125"/>
        <v>0</v>
      </c>
      <c r="I288" s="82">
        <f t="shared" si="126"/>
        <v>0</v>
      </c>
      <c r="J288" s="82">
        <f t="shared" si="127"/>
        <v>0</v>
      </c>
      <c r="K288" s="82">
        <f t="shared" si="128"/>
        <v>0</v>
      </c>
      <c r="L288" s="82">
        <f t="shared" si="123"/>
        <v>0</v>
      </c>
      <c r="M288" s="82">
        <f t="shared" si="124"/>
        <v>0</v>
      </c>
      <c r="N288" s="94"/>
    </row>
    <row r="289" spans="3:15" ht="23.45" customHeight="1">
      <c r="C289" s="88"/>
      <c r="D289" s="180"/>
      <c r="E289" s="93"/>
      <c r="F289" s="89"/>
      <c r="G289" s="80"/>
      <c r="H289" s="82">
        <f t="shared" si="125"/>
        <v>0</v>
      </c>
      <c r="I289" s="82">
        <f t="shared" si="126"/>
        <v>0</v>
      </c>
      <c r="J289" s="82">
        <f t="shared" si="127"/>
        <v>0</v>
      </c>
      <c r="K289" s="82">
        <f t="shared" si="128"/>
        <v>0</v>
      </c>
      <c r="L289" s="82">
        <f t="shared" si="123"/>
        <v>0</v>
      </c>
      <c r="M289" s="82">
        <f t="shared" si="124"/>
        <v>0</v>
      </c>
      <c r="N289" s="94"/>
    </row>
    <row r="290" spans="3:15" ht="23.45" customHeight="1">
      <c r="C290" s="88"/>
      <c r="D290" s="180"/>
      <c r="E290" s="93"/>
      <c r="F290" s="89"/>
      <c r="G290" s="80"/>
      <c r="H290" s="82">
        <f t="shared" si="125"/>
        <v>0</v>
      </c>
      <c r="I290" s="82">
        <f t="shared" si="126"/>
        <v>0</v>
      </c>
      <c r="J290" s="82">
        <f t="shared" si="127"/>
        <v>0</v>
      </c>
      <c r="K290" s="82">
        <f t="shared" si="128"/>
        <v>0</v>
      </c>
      <c r="L290" s="82">
        <f t="shared" si="123"/>
        <v>0</v>
      </c>
      <c r="M290" s="82">
        <f t="shared" si="124"/>
        <v>0</v>
      </c>
      <c r="N290" s="94"/>
    </row>
    <row r="291" spans="3:15" ht="23.45" customHeight="1">
      <c r="C291" s="88"/>
      <c r="D291" s="180"/>
      <c r="E291" s="93"/>
      <c r="F291" s="89"/>
      <c r="G291" s="80"/>
      <c r="H291" s="82">
        <f>O291*$O$29</f>
        <v>0</v>
      </c>
      <c r="I291" s="82">
        <f>ROUND(G291*H291,-1)</f>
        <v>0</v>
      </c>
      <c r="J291" s="82">
        <f>P291*$O$29</f>
        <v>0</v>
      </c>
      <c r="K291" s="82">
        <f>ROUND(G291*J291,-1)</f>
        <v>0</v>
      </c>
      <c r="L291" s="82">
        <f>H291+J291</f>
        <v>0</v>
      </c>
      <c r="M291" s="82">
        <f>I291+K291</f>
        <v>0</v>
      </c>
      <c r="N291" s="94"/>
    </row>
    <row r="292" spans="3:15" ht="23.45" customHeight="1">
      <c r="C292" s="88"/>
      <c r="D292" s="180"/>
      <c r="E292" s="93"/>
      <c r="F292" s="89"/>
      <c r="G292" s="80"/>
      <c r="H292" s="82">
        <f>O292*$O$29</f>
        <v>0</v>
      </c>
      <c r="I292" s="82">
        <f>ROUND(G292*H292,-1)</f>
        <v>0</v>
      </c>
      <c r="J292" s="82">
        <f>P292*$O$29</f>
        <v>0</v>
      </c>
      <c r="K292" s="82">
        <f>ROUND(G292*J292,-1)</f>
        <v>0</v>
      </c>
      <c r="L292" s="82">
        <f>H292+J292</f>
        <v>0</v>
      </c>
      <c r="M292" s="82">
        <f>I292+K292</f>
        <v>0</v>
      </c>
      <c r="N292" s="94"/>
    </row>
    <row r="293" spans="3:15" ht="23.45" customHeight="1">
      <c r="C293" s="88"/>
      <c r="D293" s="180"/>
      <c r="E293" s="93"/>
      <c r="F293" s="89"/>
      <c r="G293" s="80"/>
      <c r="H293" s="82">
        <f t="shared" si="125"/>
        <v>0</v>
      </c>
      <c r="I293" s="82">
        <f t="shared" si="126"/>
        <v>0</v>
      </c>
      <c r="J293" s="82">
        <f t="shared" si="127"/>
        <v>0</v>
      </c>
      <c r="K293" s="82">
        <f t="shared" si="128"/>
        <v>0</v>
      </c>
      <c r="L293" s="82">
        <f t="shared" si="123"/>
        <v>0</v>
      </c>
      <c r="M293" s="82">
        <f t="shared" si="124"/>
        <v>0</v>
      </c>
      <c r="N293" s="94"/>
    </row>
    <row r="294" spans="3:15" ht="23.45" customHeight="1">
      <c r="C294" s="88"/>
      <c r="D294" s="180"/>
      <c r="E294" s="93"/>
      <c r="F294" s="89"/>
      <c r="G294" s="80"/>
      <c r="H294" s="82">
        <f t="shared" si="125"/>
        <v>0</v>
      </c>
      <c r="I294" s="82">
        <f t="shared" si="126"/>
        <v>0</v>
      </c>
      <c r="J294" s="82">
        <f t="shared" si="127"/>
        <v>0</v>
      </c>
      <c r="K294" s="82">
        <f t="shared" si="128"/>
        <v>0</v>
      </c>
      <c r="L294" s="82">
        <f t="shared" si="123"/>
        <v>0</v>
      </c>
      <c r="M294" s="82">
        <f t="shared" si="124"/>
        <v>0</v>
      </c>
      <c r="N294" s="94"/>
    </row>
    <row r="295" spans="3:15" ht="23.45" customHeight="1">
      <c r="C295" s="91"/>
      <c r="D295" s="180"/>
      <c r="E295" s="93"/>
      <c r="F295" s="89"/>
      <c r="G295" s="80"/>
      <c r="H295" s="82">
        <f>O295*$O$29</f>
        <v>0</v>
      </c>
      <c r="I295" s="82">
        <f>ROUND(G295*H295,-1)</f>
        <v>0</v>
      </c>
      <c r="J295" s="82">
        <f>P295*$O$29</f>
        <v>0</v>
      </c>
      <c r="K295" s="82">
        <f>ROUND(G295*J295,-1)</f>
        <v>0</v>
      </c>
      <c r="L295" s="82">
        <f t="shared" ref="L295:M298" si="129">H295+J295</f>
        <v>0</v>
      </c>
      <c r="M295" s="82">
        <f t="shared" si="129"/>
        <v>0</v>
      </c>
      <c r="N295" s="83"/>
    </row>
    <row r="296" spans="3:15" ht="23.45" customHeight="1">
      <c r="C296" s="91"/>
      <c r="D296" s="180"/>
      <c r="E296" s="93"/>
      <c r="F296" s="89"/>
      <c r="G296" s="80"/>
      <c r="H296" s="82">
        <f>O296*$O$29</f>
        <v>0</v>
      </c>
      <c r="I296" s="82">
        <f>ROUND(G296*H296,-1)</f>
        <v>0</v>
      </c>
      <c r="J296" s="82">
        <f>P296*$O$29</f>
        <v>0</v>
      </c>
      <c r="K296" s="82">
        <f>ROUND(G296*J296,-1)</f>
        <v>0</v>
      </c>
      <c r="L296" s="82">
        <f t="shared" si="129"/>
        <v>0</v>
      </c>
      <c r="M296" s="82">
        <f t="shared" si="129"/>
        <v>0</v>
      </c>
      <c r="N296" s="83"/>
    </row>
    <row r="297" spans="3:15" ht="23.45" customHeight="1">
      <c r="C297" s="119"/>
      <c r="D297" s="180"/>
      <c r="E297" s="93"/>
      <c r="F297" s="89"/>
      <c r="G297" s="80"/>
      <c r="H297" s="82">
        <f>O297*$O$29</f>
        <v>0</v>
      </c>
      <c r="I297" s="82">
        <f>ROUND(G297*H297,-1)</f>
        <v>0</v>
      </c>
      <c r="J297" s="82">
        <f>P297*$O$29</f>
        <v>0</v>
      </c>
      <c r="K297" s="82">
        <f>ROUND(G297*J297,-1)</f>
        <v>0</v>
      </c>
      <c r="L297" s="82">
        <f t="shared" si="129"/>
        <v>0</v>
      </c>
      <c r="M297" s="82">
        <f t="shared" si="129"/>
        <v>0</v>
      </c>
      <c r="N297" s="83"/>
    </row>
    <row r="298" spans="3:15" ht="23.45" customHeight="1">
      <c r="C298" s="119"/>
      <c r="D298" s="180"/>
      <c r="E298" s="93"/>
      <c r="F298" s="89"/>
      <c r="G298" s="80"/>
      <c r="H298" s="82">
        <f>O298*$O$29</f>
        <v>0</v>
      </c>
      <c r="I298" s="82">
        <f>ROUND(G298*H298,-1)</f>
        <v>0</v>
      </c>
      <c r="J298" s="82">
        <f>P298*$O$29</f>
        <v>0</v>
      </c>
      <c r="K298" s="82">
        <f>ROUND(G298*J298,-1)</f>
        <v>0</v>
      </c>
      <c r="L298" s="82">
        <f t="shared" si="129"/>
        <v>0</v>
      </c>
      <c r="M298" s="82">
        <f t="shared" si="129"/>
        <v>0</v>
      </c>
      <c r="N298" s="83"/>
    </row>
    <row r="299" spans="3:15" ht="23.45" customHeight="1">
      <c r="C299" s="119"/>
      <c r="D299" s="72" t="s">
        <v>134</v>
      </c>
      <c r="E299" s="72"/>
      <c r="F299" s="72"/>
      <c r="G299" s="73"/>
      <c r="H299" s="76"/>
      <c r="I299" s="76">
        <f>SUM(I275:I298)</f>
        <v>8701910</v>
      </c>
      <c r="J299" s="76"/>
      <c r="K299" s="76">
        <f>SUM(K275:K298)</f>
        <v>3622500</v>
      </c>
      <c r="L299" s="76"/>
      <c r="M299" s="76">
        <f>SUM(M275:M298)</f>
        <v>12324410</v>
      </c>
      <c r="N299" s="83"/>
    </row>
    <row r="300" spans="3:15" ht="23.45" customHeight="1">
      <c r="C300" s="91" t="s">
        <v>362</v>
      </c>
      <c r="D300" s="76" t="s">
        <v>351</v>
      </c>
      <c r="E300" s="72"/>
      <c r="F300" s="72"/>
      <c r="G300" s="80"/>
      <c r="H300" s="82">
        <f t="shared" ref="H300:H314" si="130">O300*$O$29</f>
        <v>0</v>
      </c>
      <c r="I300" s="82">
        <f t="shared" ref="I300:I314" si="131">ROUND(G300*H300,-1)</f>
        <v>0</v>
      </c>
      <c r="J300" s="82">
        <f>P300*$O$29</f>
        <v>0</v>
      </c>
      <c r="K300" s="82">
        <f t="shared" ref="K300:K314" si="132">ROUND(G300*J300,-1)</f>
        <v>0</v>
      </c>
      <c r="L300" s="82">
        <f t="shared" ref="L300:L314" si="133">H300+J300</f>
        <v>0</v>
      </c>
      <c r="M300" s="82">
        <f t="shared" ref="M300:M314" si="134">I300+K300</f>
        <v>0</v>
      </c>
      <c r="N300" s="83"/>
    </row>
    <row r="301" spans="3:15" ht="23.45" customHeight="1">
      <c r="C301" s="88"/>
      <c r="D301" s="180" t="s">
        <v>352</v>
      </c>
      <c r="E301" s="93"/>
      <c r="F301" s="89" t="s">
        <v>255</v>
      </c>
      <c r="G301" s="80">
        <v>10</v>
      </c>
      <c r="H301" s="82">
        <f t="shared" si="130"/>
        <v>69000</v>
      </c>
      <c r="I301" s="82">
        <f t="shared" si="131"/>
        <v>690000</v>
      </c>
      <c r="J301" s="82">
        <f>P301*$O$29</f>
        <v>0</v>
      </c>
      <c r="K301" s="82">
        <f t="shared" si="132"/>
        <v>0</v>
      </c>
      <c r="L301" s="82">
        <f t="shared" si="133"/>
        <v>69000</v>
      </c>
      <c r="M301" s="82">
        <f t="shared" si="134"/>
        <v>690000</v>
      </c>
      <c r="N301" s="83"/>
      <c r="O301" s="151">
        <v>60000</v>
      </c>
    </row>
    <row r="302" spans="3:15" ht="23.45" customHeight="1">
      <c r="C302" s="88"/>
      <c r="D302" s="180" t="s">
        <v>353</v>
      </c>
      <c r="E302" s="93"/>
      <c r="F302" s="89" t="s">
        <v>255</v>
      </c>
      <c r="G302" s="80">
        <v>1</v>
      </c>
      <c r="H302" s="82">
        <f t="shared" si="130"/>
        <v>138000</v>
      </c>
      <c r="I302" s="82">
        <f t="shared" si="131"/>
        <v>138000</v>
      </c>
      <c r="J302" s="82">
        <f>P302*$O$29</f>
        <v>0</v>
      </c>
      <c r="K302" s="82">
        <f t="shared" si="132"/>
        <v>0</v>
      </c>
      <c r="L302" s="82">
        <f t="shared" si="133"/>
        <v>138000</v>
      </c>
      <c r="M302" s="82">
        <f t="shared" si="134"/>
        <v>138000</v>
      </c>
      <c r="N302" s="83"/>
      <c r="O302" s="224">
        <v>120000</v>
      </c>
    </row>
    <row r="303" spans="3:15" ht="23.45" customHeight="1">
      <c r="C303" s="88"/>
      <c r="D303" s="180" t="s">
        <v>470</v>
      </c>
      <c r="E303" s="93" t="s">
        <v>392</v>
      </c>
      <c r="F303" s="89" t="s">
        <v>255</v>
      </c>
      <c r="G303" s="80">
        <v>1</v>
      </c>
      <c r="H303" s="82">
        <f t="shared" si="130"/>
        <v>229999.99999999997</v>
      </c>
      <c r="I303" s="82">
        <f t="shared" si="131"/>
        <v>230000</v>
      </c>
      <c r="J303" s="82">
        <f>P303*$O$29</f>
        <v>0</v>
      </c>
      <c r="K303" s="82">
        <f t="shared" si="132"/>
        <v>0</v>
      </c>
      <c r="L303" s="82">
        <f t="shared" si="133"/>
        <v>229999.99999999997</v>
      </c>
      <c r="M303" s="82">
        <f t="shared" si="134"/>
        <v>230000</v>
      </c>
      <c r="N303" s="83"/>
      <c r="O303" s="225">
        <v>200000</v>
      </c>
    </row>
    <row r="304" spans="3:15" ht="23.45" customHeight="1">
      <c r="C304" s="88"/>
      <c r="D304" s="180" t="s">
        <v>471</v>
      </c>
      <c r="E304" s="93" t="s">
        <v>195</v>
      </c>
      <c r="F304" s="89" t="s">
        <v>255</v>
      </c>
      <c r="G304" s="80">
        <v>1</v>
      </c>
      <c r="H304" s="82">
        <f t="shared" si="130"/>
        <v>184000</v>
      </c>
      <c r="I304" s="82">
        <f t="shared" si="131"/>
        <v>184000</v>
      </c>
      <c r="J304" s="82">
        <f>P304*$O$29</f>
        <v>0</v>
      </c>
      <c r="K304" s="82">
        <f t="shared" si="132"/>
        <v>0</v>
      </c>
      <c r="L304" s="82">
        <f t="shared" si="133"/>
        <v>184000</v>
      </c>
      <c r="M304" s="82">
        <f t="shared" si="134"/>
        <v>184000</v>
      </c>
      <c r="N304" s="83"/>
      <c r="O304" s="225">
        <v>160000</v>
      </c>
    </row>
    <row r="305" spans="3:15" ht="23.45" customHeight="1">
      <c r="C305" s="88"/>
      <c r="D305" s="180" t="s">
        <v>198</v>
      </c>
      <c r="E305" s="93"/>
      <c r="F305" s="89" t="s">
        <v>98</v>
      </c>
      <c r="G305" s="80">
        <v>2</v>
      </c>
      <c r="H305" s="82">
        <f t="shared" si="130"/>
        <v>0</v>
      </c>
      <c r="I305" s="82">
        <f t="shared" si="131"/>
        <v>0</v>
      </c>
      <c r="J305" s="82">
        <v>150000</v>
      </c>
      <c r="K305" s="82">
        <f t="shared" si="132"/>
        <v>300000</v>
      </c>
      <c r="L305" s="82">
        <f t="shared" si="133"/>
        <v>150000</v>
      </c>
      <c r="M305" s="82">
        <f t="shared" si="134"/>
        <v>300000</v>
      </c>
      <c r="N305" s="83"/>
      <c r="O305" s="225"/>
    </row>
    <row r="306" spans="3:15" ht="23.45" customHeight="1">
      <c r="C306" s="88"/>
      <c r="D306" s="180"/>
      <c r="E306" s="93"/>
      <c r="F306" s="89"/>
      <c r="G306" s="80"/>
      <c r="H306" s="82">
        <f t="shared" si="130"/>
        <v>0</v>
      </c>
      <c r="I306" s="82">
        <f t="shared" si="131"/>
        <v>0</v>
      </c>
      <c r="J306" s="82">
        <f>P306*$O$29</f>
        <v>0</v>
      </c>
      <c r="K306" s="82">
        <f t="shared" si="132"/>
        <v>0</v>
      </c>
      <c r="L306" s="82">
        <f t="shared" si="133"/>
        <v>0</v>
      </c>
      <c r="M306" s="82">
        <f t="shared" si="134"/>
        <v>0</v>
      </c>
      <c r="N306" s="83"/>
      <c r="O306" s="225"/>
    </row>
    <row r="307" spans="3:15" ht="23.45" customHeight="1">
      <c r="C307" s="88"/>
      <c r="D307" s="180"/>
      <c r="E307" s="93"/>
      <c r="F307" s="89"/>
      <c r="G307" s="80"/>
      <c r="H307" s="82">
        <f t="shared" si="130"/>
        <v>0</v>
      </c>
      <c r="I307" s="82">
        <f t="shared" si="131"/>
        <v>0</v>
      </c>
      <c r="J307" s="82">
        <f>P307*$O$29</f>
        <v>0</v>
      </c>
      <c r="K307" s="82">
        <f t="shared" si="132"/>
        <v>0</v>
      </c>
      <c r="L307" s="82">
        <f t="shared" si="133"/>
        <v>0</v>
      </c>
      <c r="M307" s="82">
        <f t="shared" si="134"/>
        <v>0</v>
      </c>
      <c r="N307" s="83"/>
      <c r="O307" s="225"/>
    </row>
    <row r="308" spans="3:15" ht="23.45" customHeight="1">
      <c r="C308" s="88"/>
      <c r="D308" s="180"/>
      <c r="E308" s="93"/>
      <c r="F308" s="89"/>
      <c r="G308" s="80"/>
      <c r="H308" s="82">
        <f t="shared" si="130"/>
        <v>0</v>
      </c>
      <c r="I308" s="82">
        <f t="shared" si="131"/>
        <v>0</v>
      </c>
      <c r="J308" s="82">
        <f t="shared" ref="J308:J314" si="135">P308*$O$29</f>
        <v>0</v>
      </c>
      <c r="K308" s="82">
        <f t="shared" si="132"/>
        <v>0</v>
      </c>
      <c r="L308" s="82">
        <f t="shared" si="133"/>
        <v>0</v>
      </c>
      <c r="M308" s="82">
        <f t="shared" si="134"/>
        <v>0</v>
      </c>
      <c r="N308" s="83"/>
      <c r="O308" s="225"/>
    </row>
    <row r="309" spans="3:15" ht="23.45" customHeight="1">
      <c r="C309" s="88"/>
      <c r="D309" s="180"/>
      <c r="E309" s="93"/>
      <c r="F309" s="89"/>
      <c r="G309" s="80"/>
      <c r="H309" s="82">
        <f t="shared" si="130"/>
        <v>0</v>
      </c>
      <c r="I309" s="82">
        <f t="shared" si="131"/>
        <v>0</v>
      </c>
      <c r="J309" s="82">
        <f>P309*$O$29</f>
        <v>0</v>
      </c>
      <c r="K309" s="82">
        <f t="shared" si="132"/>
        <v>0</v>
      </c>
      <c r="L309" s="82">
        <f t="shared" si="133"/>
        <v>0</v>
      </c>
      <c r="M309" s="82">
        <f t="shared" si="134"/>
        <v>0</v>
      </c>
      <c r="N309" s="83"/>
      <c r="O309" s="225"/>
    </row>
    <row r="310" spans="3:15" ht="23.45" customHeight="1">
      <c r="C310" s="88"/>
      <c r="D310" s="180"/>
      <c r="E310" s="93"/>
      <c r="F310" s="89"/>
      <c r="G310" s="80"/>
      <c r="H310" s="82">
        <f t="shared" si="130"/>
        <v>0</v>
      </c>
      <c r="I310" s="82">
        <f t="shared" si="131"/>
        <v>0</v>
      </c>
      <c r="J310" s="82">
        <f t="shared" si="135"/>
        <v>0</v>
      </c>
      <c r="K310" s="82">
        <f t="shared" si="132"/>
        <v>0</v>
      </c>
      <c r="L310" s="82">
        <f t="shared" si="133"/>
        <v>0</v>
      </c>
      <c r="M310" s="82">
        <f t="shared" si="134"/>
        <v>0</v>
      </c>
      <c r="N310" s="83"/>
      <c r="O310" s="225"/>
    </row>
    <row r="311" spans="3:15" ht="23.45" customHeight="1">
      <c r="C311" s="88"/>
      <c r="D311" s="180"/>
      <c r="E311" s="93"/>
      <c r="F311" s="89"/>
      <c r="G311" s="80"/>
      <c r="H311" s="82">
        <f t="shared" si="130"/>
        <v>0</v>
      </c>
      <c r="I311" s="82">
        <f t="shared" si="131"/>
        <v>0</v>
      </c>
      <c r="J311" s="82">
        <f>P311*$O$29</f>
        <v>0</v>
      </c>
      <c r="K311" s="82">
        <f t="shared" si="132"/>
        <v>0</v>
      </c>
      <c r="L311" s="82">
        <f t="shared" si="133"/>
        <v>0</v>
      </c>
      <c r="M311" s="82">
        <f t="shared" si="134"/>
        <v>0</v>
      </c>
      <c r="N311" s="83"/>
      <c r="O311" s="225"/>
    </row>
    <row r="312" spans="3:15" ht="23.45" customHeight="1">
      <c r="C312" s="88"/>
      <c r="D312" s="180"/>
      <c r="E312" s="93"/>
      <c r="F312" s="89"/>
      <c r="G312" s="80"/>
      <c r="H312" s="82">
        <f t="shared" si="130"/>
        <v>0</v>
      </c>
      <c r="I312" s="82">
        <f t="shared" si="131"/>
        <v>0</v>
      </c>
      <c r="J312" s="82">
        <f>P312*$O$29</f>
        <v>0</v>
      </c>
      <c r="K312" s="82">
        <f t="shared" si="132"/>
        <v>0</v>
      </c>
      <c r="L312" s="82">
        <f t="shared" si="133"/>
        <v>0</v>
      </c>
      <c r="M312" s="82">
        <f t="shared" si="134"/>
        <v>0</v>
      </c>
      <c r="N312" s="94"/>
    </row>
    <row r="313" spans="3:15" ht="23.45" customHeight="1">
      <c r="C313" s="91"/>
      <c r="D313" s="180"/>
      <c r="E313" s="93"/>
      <c r="F313" s="89"/>
      <c r="G313" s="80"/>
      <c r="H313" s="82">
        <f t="shared" si="130"/>
        <v>0</v>
      </c>
      <c r="I313" s="82">
        <f t="shared" si="131"/>
        <v>0</v>
      </c>
      <c r="J313" s="82">
        <f t="shared" si="135"/>
        <v>0</v>
      </c>
      <c r="K313" s="82">
        <f t="shared" si="132"/>
        <v>0</v>
      </c>
      <c r="L313" s="82">
        <f t="shared" si="133"/>
        <v>0</v>
      </c>
      <c r="M313" s="82">
        <f t="shared" si="134"/>
        <v>0</v>
      </c>
      <c r="N313" s="83"/>
    </row>
    <row r="314" spans="3:15" ht="23.45" customHeight="1">
      <c r="C314" s="91"/>
      <c r="D314" s="180"/>
      <c r="E314" s="93"/>
      <c r="F314" s="89"/>
      <c r="G314" s="80"/>
      <c r="H314" s="82">
        <f t="shared" si="130"/>
        <v>0</v>
      </c>
      <c r="I314" s="82">
        <f t="shared" si="131"/>
        <v>0</v>
      </c>
      <c r="J314" s="82">
        <f t="shared" si="135"/>
        <v>0</v>
      </c>
      <c r="K314" s="82">
        <f t="shared" si="132"/>
        <v>0</v>
      </c>
      <c r="L314" s="82">
        <f t="shared" si="133"/>
        <v>0</v>
      </c>
      <c r="M314" s="82">
        <f t="shared" si="134"/>
        <v>0</v>
      </c>
      <c r="N314" s="83"/>
    </row>
    <row r="315" spans="3:15" ht="23.45" customHeight="1">
      <c r="C315" s="91"/>
      <c r="D315" s="180"/>
      <c r="E315" s="93"/>
      <c r="F315" s="89"/>
      <c r="G315" s="80"/>
      <c r="H315" s="82">
        <f t="shared" ref="H315:H322" si="136">O315*$O$29</f>
        <v>0</v>
      </c>
      <c r="I315" s="82">
        <f t="shared" ref="I315:I322" si="137">ROUND(G315*H315,-1)</f>
        <v>0</v>
      </c>
      <c r="J315" s="82">
        <f t="shared" ref="J315:J322" si="138">P315*$O$29</f>
        <v>0</v>
      </c>
      <c r="K315" s="82">
        <f t="shared" ref="K315:K322" si="139">ROUND(G315*J315,-1)</f>
        <v>0</v>
      </c>
      <c r="L315" s="82">
        <f t="shared" ref="L315:L322" si="140">H315+J315</f>
        <v>0</v>
      </c>
      <c r="M315" s="82">
        <f t="shared" ref="M315:M322" si="141">I315+K315</f>
        <v>0</v>
      </c>
      <c r="N315" s="83"/>
    </row>
    <row r="316" spans="3:15" ht="23.45" customHeight="1">
      <c r="C316" s="91"/>
      <c r="D316" s="180"/>
      <c r="E316" s="93"/>
      <c r="F316" s="89"/>
      <c r="G316" s="80"/>
      <c r="H316" s="82">
        <f t="shared" si="136"/>
        <v>0</v>
      </c>
      <c r="I316" s="82">
        <f t="shared" si="137"/>
        <v>0</v>
      </c>
      <c r="J316" s="82">
        <f t="shared" si="138"/>
        <v>0</v>
      </c>
      <c r="K316" s="82">
        <f t="shared" si="139"/>
        <v>0</v>
      </c>
      <c r="L316" s="82">
        <f t="shared" si="140"/>
        <v>0</v>
      </c>
      <c r="M316" s="82">
        <f t="shared" si="141"/>
        <v>0</v>
      </c>
      <c r="N316" s="83"/>
    </row>
    <row r="317" spans="3:15" ht="23.45" customHeight="1">
      <c r="C317" s="91"/>
      <c r="D317" s="180"/>
      <c r="E317" s="93"/>
      <c r="F317" s="89"/>
      <c r="G317" s="80"/>
      <c r="H317" s="82">
        <f t="shared" si="136"/>
        <v>0</v>
      </c>
      <c r="I317" s="82">
        <f t="shared" si="137"/>
        <v>0</v>
      </c>
      <c r="J317" s="82">
        <f t="shared" si="138"/>
        <v>0</v>
      </c>
      <c r="K317" s="82">
        <f t="shared" si="139"/>
        <v>0</v>
      </c>
      <c r="L317" s="82">
        <f t="shared" si="140"/>
        <v>0</v>
      </c>
      <c r="M317" s="82">
        <f t="shared" si="141"/>
        <v>0</v>
      </c>
      <c r="N317" s="83"/>
    </row>
    <row r="318" spans="3:15" ht="23.45" customHeight="1">
      <c r="C318" s="91"/>
      <c r="D318" s="180"/>
      <c r="E318" s="93"/>
      <c r="F318" s="89"/>
      <c r="G318" s="80"/>
      <c r="H318" s="82">
        <f t="shared" si="136"/>
        <v>0</v>
      </c>
      <c r="I318" s="82">
        <f t="shared" si="137"/>
        <v>0</v>
      </c>
      <c r="J318" s="82">
        <f t="shared" si="138"/>
        <v>0</v>
      </c>
      <c r="K318" s="82">
        <f t="shared" si="139"/>
        <v>0</v>
      </c>
      <c r="L318" s="82">
        <f t="shared" si="140"/>
        <v>0</v>
      </c>
      <c r="M318" s="82">
        <f t="shared" si="141"/>
        <v>0</v>
      </c>
      <c r="N318" s="83"/>
    </row>
    <row r="319" spans="3:15" ht="23.45" customHeight="1">
      <c r="C319" s="91"/>
      <c r="D319" s="180"/>
      <c r="E319" s="93"/>
      <c r="F319" s="89"/>
      <c r="G319" s="80"/>
      <c r="H319" s="82">
        <f t="shared" si="136"/>
        <v>0</v>
      </c>
      <c r="I319" s="82">
        <f t="shared" si="137"/>
        <v>0</v>
      </c>
      <c r="J319" s="82">
        <f t="shared" si="138"/>
        <v>0</v>
      </c>
      <c r="K319" s="82">
        <f t="shared" si="139"/>
        <v>0</v>
      </c>
      <c r="L319" s="82">
        <f t="shared" si="140"/>
        <v>0</v>
      </c>
      <c r="M319" s="82">
        <f t="shared" si="141"/>
        <v>0</v>
      </c>
      <c r="N319" s="83"/>
    </row>
    <row r="320" spans="3:15" ht="23.45" customHeight="1">
      <c r="C320" s="91"/>
      <c r="D320" s="180"/>
      <c r="E320" s="93"/>
      <c r="F320" s="89"/>
      <c r="G320" s="80"/>
      <c r="H320" s="82">
        <f t="shared" si="136"/>
        <v>0</v>
      </c>
      <c r="I320" s="82">
        <f t="shared" si="137"/>
        <v>0</v>
      </c>
      <c r="J320" s="82">
        <f t="shared" si="138"/>
        <v>0</v>
      </c>
      <c r="K320" s="82">
        <f t="shared" si="139"/>
        <v>0</v>
      </c>
      <c r="L320" s="82">
        <f t="shared" si="140"/>
        <v>0</v>
      </c>
      <c r="M320" s="82">
        <f t="shared" si="141"/>
        <v>0</v>
      </c>
      <c r="N320" s="83"/>
    </row>
    <row r="321" spans="3:16" ht="23.45" customHeight="1">
      <c r="C321" s="91"/>
      <c r="D321" s="180"/>
      <c r="E321" s="93"/>
      <c r="F321" s="89"/>
      <c r="G321" s="80"/>
      <c r="H321" s="82">
        <f t="shared" si="136"/>
        <v>0</v>
      </c>
      <c r="I321" s="82">
        <f t="shared" si="137"/>
        <v>0</v>
      </c>
      <c r="J321" s="82">
        <f t="shared" si="138"/>
        <v>0</v>
      </c>
      <c r="K321" s="82">
        <f t="shared" si="139"/>
        <v>0</v>
      </c>
      <c r="L321" s="82">
        <f t="shared" si="140"/>
        <v>0</v>
      </c>
      <c r="M321" s="82">
        <f t="shared" si="141"/>
        <v>0</v>
      </c>
      <c r="N321" s="83"/>
    </row>
    <row r="322" spans="3:16" ht="23.45" customHeight="1">
      <c r="C322" s="91"/>
      <c r="D322" s="180"/>
      <c r="E322" s="93"/>
      <c r="F322" s="89"/>
      <c r="G322" s="80"/>
      <c r="H322" s="82">
        <f t="shared" si="136"/>
        <v>0</v>
      </c>
      <c r="I322" s="82">
        <f t="shared" si="137"/>
        <v>0</v>
      </c>
      <c r="J322" s="82">
        <f t="shared" si="138"/>
        <v>0</v>
      </c>
      <c r="K322" s="82">
        <f t="shared" si="139"/>
        <v>0</v>
      </c>
      <c r="L322" s="82">
        <f t="shared" si="140"/>
        <v>0</v>
      </c>
      <c r="M322" s="82">
        <f t="shared" si="141"/>
        <v>0</v>
      </c>
      <c r="N322" s="83"/>
    </row>
    <row r="323" spans="3:16" ht="23.45" customHeight="1">
      <c r="C323" s="119"/>
      <c r="D323" s="180"/>
      <c r="E323" s="93"/>
      <c r="F323" s="89"/>
      <c r="G323" s="80"/>
      <c r="H323" s="82">
        <f>O323*$O$29</f>
        <v>0</v>
      </c>
      <c r="I323" s="82">
        <f>ROUND(G323*H323,-1)</f>
        <v>0</v>
      </c>
      <c r="J323" s="82">
        <f>P323*$O$29</f>
        <v>0</v>
      </c>
      <c r="K323" s="82">
        <f>ROUND(G323*J323,-1)</f>
        <v>0</v>
      </c>
      <c r="L323" s="82">
        <f>H323+J323</f>
        <v>0</v>
      </c>
      <c r="M323" s="82">
        <f>I323+K323</f>
        <v>0</v>
      </c>
      <c r="N323" s="83"/>
    </row>
    <row r="324" spans="3:16" ht="23.45" customHeight="1">
      <c r="C324" s="119"/>
      <c r="D324" s="180"/>
      <c r="E324" s="93"/>
      <c r="F324" s="89"/>
      <c r="G324" s="80"/>
      <c r="H324" s="82">
        <f>O324*$O$29</f>
        <v>0</v>
      </c>
      <c r="I324" s="82">
        <f>ROUND(G324*H324,-1)</f>
        <v>0</v>
      </c>
      <c r="J324" s="82">
        <f>P324*$O$29</f>
        <v>0</v>
      </c>
      <c r="K324" s="82">
        <f>ROUND(G324*J324,-1)</f>
        <v>0</v>
      </c>
      <c r="L324" s="82">
        <f>H324+J324</f>
        <v>0</v>
      </c>
      <c r="M324" s="82">
        <f>I324+K324</f>
        <v>0</v>
      </c>
      <c r="N324" s="83"/>
    </row>
    <row r="325" spans="3:16" ht="23.45" customHeight="1">
      <c r="C325" s="119"/>
      <c r="D325" s="72" t="s">
        <v>134</v>
      </c>
      <c r="E325" s="72"/>
      <c r="F325" s="72"/>
      <c r="G325" s="73"/>
      <c r="H325" s="76"/>
      <c r="I325" s="76">
        <f>SUM(I301:I324)</f>
        <v>1242000</v>
      </c>
      <c r="J325" s="76"/>
      <c r="K325" s="76">
        <f>SUM(K301:K324)</f>
        <v>300000</v>
      </c>
      <c r="L325" s="76"/>
      <c r="M325" s="76">
        <f>SUM(M301:M324)</f>
        <v>1542000</v>
      </c>
      <c r="N325" s="83"/>
    </row>
    <row r="326" spans="3:16" ht="23.45" customHeight="1">
      <c r="C326" s="91" t="s">
        <v>376</v>
      </c>
      <c r="D326" s="76" t="s">
        <v>377</v>
      </c>
      <c r="E326" s="72"/>
      <c r="F326" s="72"/>
      <c r="G326" s="80">
        <f>A326</f>
        <v>0</v>
      </c>
      <c r="H326" s="76"/>
      <c r="I326" s="76"/>
      <c r="J326" s="76"/>
      <c r="K326" s="76"/>
      <c r="L326" s="76"/>
      <c r="M326" s="76"/>
      <c r="O326" s="82"/>
      <c r="P326" s="82"/>
    </row>
    <row r="327" spans="3:16" ht="23.45" customHeight="1">
      <c r="C327" s="88"/>
      <c r="D327" s="33" t="s">
        <v>477</v>
      </c>
      <c r="E327" s="21" t="s">
        <v>478</v>
      </c>
      <c r="F327" s="89" t="s">
        <v>44</v>
      </c>
      <c r="G327" s="80">
        <v>1</v>
      </c>
      <c r="H327" s="82">
        <f>O327*$O$29</f>
        <v>8677647</v>
      </c>
      <c r="I327" s="82">
        <f t="shared" ref="I327:I334" si="142">ROUND(G327*H327,-1)</f>
        <v>8677650</v>
      </c>
      <c r="J327" s="82">
        <f>P327*$O$29</f>
        <v>0</v>
      </c>
      <c r="K327" s="82">
        <f t="shared" ref="K327:K334" si="143">ROUND(G327*J327,-1)</f>
        <v>0</v>
      </c>
      <c r="L327" s="82">
        <f t="shared" ref="L327:M344" si="144">H327+J327</f>
        <v>8677647</v>
      </c>
      <c r="M327" s="82">
        <f t="shared" si="144"/>
        <v>8677650</v>
      </c>
      <c r="N327" s="83"/>
      <c r="O327" s="227">
        <v>7545780</v>
      </c>
      <c r="P327" s="228"/>
    </row>
    <row r="328" spans="3:16" ht="23.45" customHeight="1">
      <c r="C328" s="88"/>
      <c r="D328" s="180" t="s">
        <v>479</v>
      </c>
      <c r="E328" s="93" t="s">
        <v>480</v>
      </c>
      <c r="F328" s="89" t="s">
        <v>44</v>
      </c>
      <c r="G328" s="80">
        <v>2</v>
      </c>
      <c r="H328" s="82">
        <f t="shared" ref="H328:H344" si="145">O328*$O$29</f>
        <v>351462.99999999988</v>
      </c>
      <c r="I328" s="82">
        <f t="shared" si="142"/>
        <v>702930</v>
      </c>
      <c r="J328" s="82">
        <f t="shared" ref="J328:J344" si="146">P328*$O$29</f>
        <v>0</v>
      </c>
      <c r="K328" s="82">
        <f t="shared" si="143"/>
        <v>0</v>
      </c>
      <c r="L328" s="82">
        <f t="shared" si="144"/>
        <v>351462.99999999988</v>
      </c>
      <c r="M328" s="82">
        <f t="shared" si="144"/>
        <v>702930</v>
      </c>
      <c r="N328" s="83"/>
      <c r="O328" s="227">
        <v>305619.99999999994</v>
      </c>
      <c r="P328" s="228"/>
    </row>
    <row r="329" spans="3:16" ht="23.45" customHeight="1">
      <c r="C329" s="88"/>
      <c r="D329" s="33" t="s">
        <v>481</v>
      </c>
      <c r="E329" s="21" t="s">
        <v>482</v>
      </c>
      <c r="F329" s="89" t="s">
        <v>44</v>
      </c>
      <c r="G329" s="80">
        <v>1</v>
      </c>
      <c r="H329" s="82">
        <f t="shared" si="145"/>
        <v>357419.99999999988</v>
      </c>
      <c r="I329" s="82">
        <f t="shared" si="142"/>
        <v>357420</v>
      </c>
      <c r="J329" s="82">
        <f t="shared" si="146"/>
        <v>0</v>
      </c>
      <c r="K329" s="82">
        <f t="shared" si="143"/>
        <v>0</v>
      </c>
      <c r="L329" s="82">
        <f t="shared" si="144"/>
        <v>357419.99999999988</v>
      </c>
      <c r="M329" s="82">
        <f t="shared" si="144"/>
        <v>357420</v>
      </c>
      <c r="N329" s="83"/>
      <c r="O329" s="227">
        <v>310799.99999999994</v>
      </c>
      <c r="P329" s="228"/>
    </row>
    <row r="330" spans="3:16" ht="23.45" customHeight="1">
      <c r="C330" s="88"/>
      <c r="D330" s="180" t="s">
        <v>483</v>
      </c>
      <c r="E330" s="93" t="s">
        <v>484</v>
      </c>
      <c r="F330" s="89" t="s">
        <v>44</v>
      </c>
      <c r="G330" s="80">
        <v>1</v>
      </c>
      <c r="H330" s="82">
        <f t="shared" si="145"/>
        <v>369333.99999999988</v>
      </c>
      <c r="I330" s="82">
        <f t="shared" si="142"/>
        <v>369330</v>
      </c>
      <c r="J330" s="82">
        <f t="shared" si="146"/>
        <v>0</v>
      </c>
      <c r="K330" s="82">
        <f t="shared" si="143"/>
        <v>0</v>
      </c>
      <c r="L330" s="82">
        <f t="shared" si="144"/>
        <v>369333.99999999988</v>
      </c>
      <c r="M330" s="82">
        <f t="shared" si="144"/>
        <v>369330</v>
      </c>
      <c r="O330" s="82">
        <v>321159.99999999994</v>
      </c>
      <c r="P330" s="82"/>
    </row>
    <row r="331" spans="3:16" ht="23.45" customHeight="1">
      <c r="C331" s="88"/>
      <c r="D331" s="180" t="s">
        <v>485</v>
      </c>
      <c r="E331" s="93" t="s">
        <v>486</v>
      </c>
      <c r="F331" s="89" t="s">
        <v>44</v>
      </c>
      <c r="G331" s="80">
        <v>2</v>
      </c>
      <c r="H331" s="82">
        <f t="shared" si="145"/>
        <v>589510.90909090906</v>
      </c>
      <c r="I331" s="82">
        <f t="shared" si="142"/>
        <v>1179020</v>
      </c>
      <c r="J331" s="82">
        <f t="shared" si="146"/>
        <v>0</v>
      </c>
      <c r="K331" s="82">
        <f t="shared" si="143"/>
        <v>0</v>
      </c>
      <c r="L331" s="82">
        <f t="shared" si="144"/>
        <v>589510.90909090906</v>
      </c>
      <c r="M331" s="82">
        <f t="shared" si="144"/>
        <v>1179020</v>
      </c>
      <c r="O331" s="82">
        <v>512618.18181818182</v>
      </c>
      <c r="P331" s="82"/>
    </row>
    <row r="332" spans="3:16" ht="23.45" customHeight="1">
      <c r="C332" s="88"/>
      <c r="D332" s="180" t="s">
        <v>487</v>
      </c>
      <c r="E332" s="93" t="s">
        <v>488</v>
      </c>
      <c r="F332" s="89" t="s">
        <v>44</v>
      </c>
      <c r="G332" s="80">
        <v>2</v>
      </c>
      <c r="H332" s="82">
        <f t="shared" si="145"/>
        <v>612720</v>
      </c>
      <c r="I332" s="82">
        <f t="shared" si="142"/>
        <v>1225440</v>
      </c>
      <c r="J332" s="82">
        <f t="shared" si="146"/>
        <v>0</v>
      </c>
      <c r="K332" s="82">
        <f t="shared" si="143"/>
        <v>0</v>
      </c>
      <c r="L332" s="82">
        <f t="shared" si="144"/>
        <v>612720</v>
      </c>
      <c r="M332" s="82">
        <f t="shared" si="144"/>
        <v>1225440</v>
      </c>
      <c r="O332" s="82">
        <v>532800</v>
      </c>
      <c r="P332" s="82"/>
    </row>
    <row r="333" spans="3:16" ht="23.45" customHeight="1">
      <c r="C333" s="88"/>
      <c r="D333" s="180" t="s">
        <v>380</v>
      </c>
      <c r="E333" s="93" t="s">
        <v>381</v>
      </c>
      <c r="F333" s="89" t="s">
        <v>44</v>
      </c>
      <c r="G333" s="80">
        <v>4</v>
      </c>
      <c r="H333" s="82">
        <f t="shared" si="145"/>
        <v>93609.999999999971</v>
      </c>
      <c r="I333" s="82">
        <f t="shared" si="142"/>
        <v>374440</v>
      </c>
      <c r="J333" s="82">
        <f t="shared" si="146"/>
        <v>0</v>
      </c>
      <c r="K333" s="82">
        <f t="shared" si="143"/>
        <v>0</v>
      </c>
      <c r="L333" s="82">
        <f t="shared" si="144"/>
        <v>93609.999999999971</v>
      </c>
      <c r="M333" s="82">
        <f t="shared" si="144"/>
        <v>374440</v>
      </c>
      <c r="O333" s="82">
        <v>81399.999999999985</v>
      </c>
      <c r="P333" s="82"/>
    </row>
    <row r="334" spans="3:16" ht="23.45" customHeight="1">
      <c r="C334" s="88"/>
      <c r="D334" s="180" t="s">
        <v>378</v>
      </c>
      <c r="E334" s="93" t="s">
        <v>379</v>
      </c>
      <c r="F334" s="89" t="s">
        <v>44</v>
      </c>
      <c r="G334" s="80">
        <v>4</v>
      </c>
      <c r="H334" s="82">
        <f t="shared" si="145"/>
        <v>129351.99999999999</v>
      </c>
      <c r="I334" s="82">
        <f t="shared" si="142"/>
        <v>517410</v>
      </c>
      <c r="J334" s="82">
        <f t="shared" si="146"/>
        <v>0</v>
      </c>
      <c r="K334" s="82">
        <f t="shared" si="143"/>
        <v>0</v>
      </c>
      <c r="L334" s="82">
        <f t="shared" si="144"/>
        <v>129351.99999999999</v>
      </c>
      <c r="M334" s="82">
        <f t="shared" si="144"/>
        <v>517410</v>
      </c>
      <c r="O334" s="82">
        <v>112480</v>
      </c>
      <c r="P334" s="82"/>
    </row>
    <row r="335" spans="3:16" ht="23.45" customHeight="1">
      <c r="C335" s="88"/>
      <c r="D335" s="180" t="s">
        <v>382</v>
      </c>
      <c r="E335" s="93" t="s">
        <v>383</v>
      </c>
      <c r="F335" s="89" t="s">
        <v>44</v>
      </c>
      <c r="G335" s="80">
        <v>8</v>
      </c>
      <c r="H335" s="82">
        <f t="shared" si="145"/>
        <v>19572.999999999993</v>
      </c>
      <c r="I335" s="82">
        <f t="shared" ref="I335:I341" si="147">ROUND(G335*H335,-1)</f>
        <v>156580</v>
      </c>
      <c r="J335" s="82">
        <f t="shared" si="146"/>
        <v>0</v>
      </c>
      <c r="K335" s="82">
        <f t="shared" ref="K335:K341" si="148">ROUND(G335*J335,-1)</f>
        <v>0</v>
      </c>
      <c r="L335" s="82">
        <f t="shared" si="144"/>
        <v>19572.999999999993</v>
      </c>
      <c r="M335" s="82">
        <f t="shared" si="144"/>
        <v>156580</v>
      </c>
      <c r="O335" s="82">
        <v>17019.999999999996</v>
      </c>
      <c r="P335" s="82"/>
    </row>
    <row r="336" spans="3:16" ht="23.45" customHeight="1">
      <c r="C336" s="119"/>
      <c r="D336" s="180" t="s">
        <v>384</v>
      </c>
      <c r="E336" s="93" t="s">
        <v>489</v>
      </c>
      <c r="F336" s="89" t="s">
        <v>44</v>
      </c>
      <c r="G336" s="80">
        <v>7</v>
      </c>
      <c r="H336" s="82">
        <f t="shared" si="145"/>
        <v>101199.99999999999</v>
      </c>
      <c r="I336" s="82">
        <f t="shared" si="147"/>
        <v>708400</v>
      </c>
      <c r="J336" s="82">
        <f t="shared" si="146"/>
        <v>0</v>
      </c>
      <c r="K336" s="82">
        <f t="shared" si="148"/>
        <v>0</v>
      </c>
      <c r="L336" s="82">
        <f t="shared" si="144"/>
        <v>101199.99999999999</v>
      </c>
      <c r="M336" s="82">
        <f t="shared" si="144"/>
        <v>708400</v>
      </c>
      <c r="O336" s="82">
        <v>88000</v>
      </c>
      <c r="P336" s="82"/>
    </row>
    <row r="337" spans="3:16" ht="23.45" customHeight="1">
      <c r="C337" s="91"/>
      <c r="D337" s="180" t="s">
        <v>385</v>
      </c>
      <c r="E337" s="93" t="s">
        <v>490</v>
      </c>
      <c r="F337" s="89" t="s">
        <v>278</v>
      </c>
      <c r="G337" s="80">
        <v>1</v>
      </c>
      <c r="H337" s="82">
        <f t="shared" si="145"/>
        <v>161000</v>
      </c>
      <c r="I337" s="82">
        <f t="shared" si="147"/>
        <v>161000</v>
      </c>
      <c r="J337" s="82">
        <f t="shared" si="146"/>
        <v>0</v>
      </c>
      <c r="K337" s="82">
        <f t="shared" si="148"/>
        <v>0</v>
      </c>
      <c r="L337" s="82">
        <f t="shared" si="144"/>
        <v>161000</v>
      </c>
      <c r="M337" s="82">
        <f t="shared" si="144"/>
        <v>161000</v>
      </c>
      <c r="O337" s="82">
        <v>140000</v>
      </c>
      <c r="P337" s="82"/>
    </row>
    <row r="338" spans="3:16" ht="23.45" customHeight="1">
      <c r="C338" s="91"/>
      <c r="D338" s="180" t="s">
        <v>386</v>
      </c>
      <c r="E338" s="93"/>
      <c r="F338" s="89" t="s">
        <v>278</v>
      </c>
      <c r="G338" s="80">
        <v>8</v>
      </c>
      <c r="H338" s="82">
        <f t="shared" si="145"/>
        <v>0</v>
      </c>
      <c r="I338" s="82">
        <f t="shared" si="147"/>
        <v>0</v>
      </c>
      <c r="J338" s="82">
        <f t="shared" si="146"/>
        <v>299000</v>
      </c>
      <c r="K338" s="82">
        <f t="shared" si="148"/>
        <v>2392000</v>
      </c>
      <c r="L338" s="82">
        <f t="shared" si="144"/>
        <v>299000</v>
      </c>
      <c r="M338" s="82">
        <f t="shared" si="144"/>
        <v>2392000</v>
      </c>
      <c r="O338" s="82"/>
      <c r="P338" s="82">
        <v>260000</v>
      </c>
    </row>
    <row r="339" spans="3:16" ht="23.45" customHeight="1">
      <c r="C339" s="91"/>
      <c r="D339" s="180" t="s">
        <v>387</v>
      </c>
      <c r="E339" s="93"/>
      <c r="F339" s="89" t="s">
        <v>278</v>
      </c>
      <c r="G339" s="80">
        <v>8</v>
      </c>
      <c r="H339" s="82">
        <f t="shared" si="145"/>
        <v>0</v>
      </c>
      <c r="I339" s="82">
        <f t="shared" si="147"/>
        <v>0</v>
      </c>
      <c r="J339" s="82">
        <f t="shared" si="146"/>
        <v>114999.99999999999</v>
      </c>
      <c r="K339" s="82">
        <f t="shared" si="148"/>
        <v>920000</v>
      </c>
      <c r="L339" s="82">
        <f t="shared" si="144"/>
        <v>114999.99999999999</v>
      </c>
      <c r="M339" s="82">
        <f t="shared" si="144"/>
        <v>920000</v>
      </c>
      <c r="O339" s="82"/>
      <c r="P339" s="82">
        <v>100000</v>
      </c>
    </row>
    <row r="340" spans="3:16" ht="23.45" customHeight="1">
      <c r="C340" s="91"/>
      <c r="D340" s="180" t="s">
        <v>388</v>
      </c>
      <c r="E340" s="93"/>
      <c r="F340" s="89" t="s">
        <v>278</v>
      </c>
      <c r="G340" s="80">
        <v>8</v>
      </c>
      <c r="H340" s="82">
        <f t="shared" si="145"/>
        <v>0</v>
      </c>
      <c r="I340" s="82">
        <f t="shared" si="147"/>
        <v>0</v>
      </c>
      <c r="J340" s="82">
        <f t="shared" si="146"/>
        <v>92000</v>
      </c>
      <c r="K340" s="82">
        <f t="shared" si="148"/>
        <v>736000</v>
      </c>
      <c r="L340" s="82">
        <f t="shared" si="144"/>
        <v>92000</v>
      </c>
      <c r="M340" s="82">
        <f t="shared" si="144"/>
        <v>736000</v>
      </c>
      <c r="O340" s="82"/>
      <c r="P340" s="82">
        <v>80000</v>
      </c>
    </row>
    <row r="341" spans="3:16" ht="23.45" customHeight="1">
      <c r="C341" s="91"/>
      <c r="D341" s="180" t="s">
        <v>389</v>
      </c>
      <c r="E341" s="93"/>
      <c r="F341" s="89" t="s">
        <v>278</v>
      </c>
      <c r="G341" s="80">
        <v>8</v>
      </c>
      <c r="H341" s="82">
        <f t="shared" si="145"/>
        <v>0</v>
      </c>
      <c r="I341" s="82">
        <f t="shared" si="147"/>
        <v>0</v>
      </c>
      <c r="J341" s="82">
        <f t="shared" si="146"/>
        <v>368000</v>
      </c>
      <c r="K341" s="82">
        <f t="shared" si="148"/>
        <v>2944000</v>
      </c>
      <c r="L341" s="82">
        <f t="shared" si="144"/>
        <v>368000</v>
      </c>
      <c r="M341" s="82">
        <f t="shared" si="144"/>
        <v>2944000</v>
      </c>
      <c r="O341" s="82"/>
      <c r="P341" s="82">
        <v>320000</v>
      </c>
    </row>
    <row r="342" spans="3:16" ht="23.45" customHeight="1">
      <c r="C342" s="91"/>
      <c r="D342" s="180" t="s">
        <v>390</v>
      </c>
      <c r="E342" s="93"/>
      <c r="F342" s="89" t="s">
        <v>278</v>
      </c>
      <c r="G342" s="80">
        <v>1</v>
      </c>
      <c r="H342" s="82">
        <f t="shared" si="145"/>
        <v>0</v>
      </c>
      <c r="I342" s="82">
        <f>ROUND(G342*H342,-1)</f>
        <v>0</v>
      </c>
      <c r="J342" s="82">
        <f t="shared" si="146"/>
        <v>114999.99999999999</v>
      </c>
      <c r="K342" s="82">
        <f>ROUND(G342*J342,-1)</f>
        <v>115000</v>
      </c>
      <c r="L342" s="82">
        <f t="shared" si="144"/>
        <v>114999.99999999999</v>
      </c>
      <c r="M342" s="82">
        <f t="shared" si="144"/>
        <v>115000</v>
      </c>
      <c r="O342" s="82"/>
      <c r="P342" s="82">
        <v>100000</v>
      </c>
    </row>
    <row r="343" spans="3:16" ht="23.45" customHeight="1">
      <c r="C343" s="91"/>
      <c r="D343" s="180" t="s">
        <v>391</v>
      </c>
      <c r="E343" s="93"/>
      <c r="F343" s="89" t="s">
        <v>278</v>
      </c>
      <c r="G343" s="80">
        <v>1</v>
      </c>
      <c r="H343" s="82">
        <f t="shared" si="145"/>
        <v>0</v>
      </c>
      <c r="I343" s="82">
        <f>ROUND(G343*H343,-1)</f>
        <v>0</v>
      </c>
      <c r="J343" s="82">
        <f t="shared" si="146"/>
        <v>92000</v>
      </c>
      <c r="K343" s="82">
        <f>ROUND(G343*J343,-1)</f>
        <v>92000</v>
      </c>
      <c r="L343" s="82">
        <f t="shared" si="144"/>
        <v>92000</v>
      </c>
      <c r="M343" s="82">
        <f t="shared" si="144"/>
        <v>92000</v>
      </c>
      <c r="O343" s="82"/>
      <c r="P343" s="82">
        <v>80000</v>
      </c>
    </row>
    <row r="344" spans="3:16" ht="23.45" customHeight="1">
      <c r="C344" s="91"/>
      <c r="D344" s="180" t="s">
        <v>491</v>
      </c>
      <c r="E344" s="93"/>
      <c r="F344" s="89" t="s">
        <v>278</v>
      </c>
      <c r="G344" s="80">
        <v>1</v>
      </c>
      <c r="H344" s="82">
        <f t="shared" si="145"/>
        <v>0</v>
      </c>
      <c r="I344" s="82">
        <f>ROUND(G344*H344,-1)</f>
        <v>0</v>
      </c>
      <c r="J344" s="82">
        <f t="shared" si="146"/>
        <v>172500</v>
      </c>
      <c r="K344" s="82">
        <f>ROUND(G344*J344,-1)</f>
        <v>172500</v>
      </c>
      <c r="L344" s="82">
        <f t="shared" si="144"/>
        <v>172500</v>
      </c>
      <c r="M344" s="82">
        <f t="shared" si="144"/>
        <v>172500</v>
      </c>
      <c r="O344" s="82"/>
      <c r="P344" s="82">
        <v>150000</v>
      </c>
    </row>
    <row r="345" spans="3:16" ht="23.45" customHeight="1">
      <c r="C345" s="91"/>
      <c r="D345" s="180"/>
      <c r="E345" s="93"/>
      <c r="F345" s="89"/>
      <c r="G345" s="80">
        <f t="shared" ref="G345:G351" si="149">A345</f>
        <v>0</v>
      </c>
      <c r="H345" s="82">
        <f t="shared" ref="H345:H350" si="150">O345*$O$29</f>
        <v>0</v>
      </c>
      <c r="I345" s="82">
        <f t="shared" ref="I345:I350" si="151">ROUND(G345*H345,-1)</f>
        <v>0</v>
      </c>
      <c r="J345" s="82">
        <f t="shared" ref="J345:J350" si="152">P345*$O$29</f>
        <v>0</v>
      </c>
      <c r="K345" s="82">
        <f t="shared" ref="K345:K350" si="153">ROUND(G345*J345,-1)</f>
        <v>0</v>
      </c>
      <c r="L345" s="82">
        <f t="shared" ref="L345:M350" si="154">H345+J345</f>
        <v>0</v>
      </c>
      <c r="M345" s="82">
        <f t="shared" si="154"/>
        <v>0</v>
      </c>
      <c r="O345" s="82"/>
      <c r="P345" s="82"/>
    </row>
    <row r="346" spans="3:16" ht="23.45" customHeight="1">
      <c r="C346" s="91"/>
      <c r="D346" s="180"/>
      <c r="E346" s="93"/>
      <c r="F346" s="89"/>
      <c r="G346" s="80">
        <f t="shared" si="149"/>
        <v>0</v>
      </c>
      <c r="H346" s="82">
        <f t="shared" si="150"/>
        <v>0</v>
      </c>
      <c r="I346" s="82">
        <f t="shared" si="151"/>
        <v>0</v>
      </c>
      <c r="J346" s="82">
        <f t="shared" si="152"/>
        <v>0</v>
      </c>
      <c r="K346" s="82">
        <f t="shared" si="153"/>
        <v>0</v>
      </c>
      <c r="L346" s="82">
        <f t="shared" si="154"/>
        <v>0</v>
      </c>
      <c r="M346" s="82">
        <f t="shared" si="154"/>
        <v>0</v>
      </c>
      <c r="O346" s="82"/>
      <c r="P346" s="82"/>
    </row>
    <row r="347" spans="3:16" ht="23.45" customHeight="1">
      <c r="C347" s="91"/>
      <c r="D347" s="180"/>
      <c r="E347" s="93"/>
      <c r="F347" s="89"/>
      <c r="G347" s="80">
        <f t="shared" si="149"/>
        <v>0</v>
      </c>
      <c r="H347" s="82">
        <f t="shared" si="150"/>
        <v>0</v>
      </c>
      <c r="I347" s="82">
        <f t="shared" si="151"/>
        <v>0</v>
      </c>
      <c r="J347" s="82">
        <f t="shared" si="152"/>
        <v>0</v>
      </c>
      <c r="K347" s="82">
        <f t="shared" si="153"/>
        <v>0</v>
      </c>
      <c r="L347" s="82">
        <f t="shared" si="154"/>
        <v>0</v>
      </c>
      <c r="M347" s="82">
        <f t="shared" si="154"/>
        <v>0</v>
      </c>
      <c r="O347" s="82"/>
      <c r="P347" s="82"/>
    </row>
    <row r="348" spans="3:16" ht="23.45" customHeight="1">
      <c r="C348" s="91"/>
      <c r="D348" s="180"/>
      <c r="E348" s="93"/>
      <c r="F348" s="89"/>
      <c r="G348" s="80">
        <f t="shared" si="149"/>
        <v>0</v>
      </c>
      <c r="H348" s="82">
        <f t="shared" si="150"/>
        <v>0</v>
      </c>
      <c r="I348" s="82">
        <f t="shared" si="151"/>
        <v>0</v>
      </c>
      <c r="J348" s="82">
        <f t="shared" si="152"/>
        <v>0</v>
      </c>
      <c r="K348" s="82">
        <f t="shared" si="153"/>
        <v>0</v>
      </c>
      <c r="L348" s="82">
        <f t="shared" si="154"/>
        <v>0</v>
      </c>
      <c r="M348" s="82">
        <f t="shared" si="154"/>
        <v>0</v>
      </c>
      <c r="O348" s="82"/>
      <c r="P348" s="82"/>
    </row>
    <row r="349" spans="3:16" ht="23.45" customHeight="1">
      <c r="C349" s="119"/>
      <c r="D349" s="180"/>
      <c r="E349" s="93"/>
      <c r="F349" s="89"/>
      <c r="G349" s="80">
        <f t="shared" si="149"/>
        <v>0</v>
      </c>
      <c r="H349" s="82">
        <f t="shared" si="150"/>
        <v>0</v>
      </c>
      <c r="I349" s="82">
        <f t="shared" si="151"/>
        <v>0</v>
      </c>
      <c r="J349" s="82">
        <f t="shared" si="152"/>
        <v>0</v>
      </c>
      <c r="K349" s="82">
        <f t="shared" si="153"/>
        <v>0</v>
      </c>
      <c r="L349" s="82">
        <f t="shared" si="154"/>
        <v>0</v>
      </c>
      <c r="M349" s="82">
        <f t="shared" si="154"/>
        <v>0</v>
      </c>
      <c r="O349" s="82"/>
      <c r="P349" s="82"/>
    </row>
    <row r="350" spans="3:16" ht="23.45" customHeight="1">
      <c r="C350" s="119"/>
      <c r="D350" s="180"/>
      <c r="E350" s="93"/>
      <c r="F350" s="89"/>
      <c r="G350" s="80">
        <f t="shared" si="149"/>
        <v>0</v>
      </c>
      <c r="H350" s="82">
        <f t="shared" si="150"/>
        <v>0</v>
      </c>
      <c r="I350" s="82">
        <f t="shared" si="151"/>
        <v>0</v>
      </c>
      <c r="J350" s="82">
        <f t="shared" si="152"/>
        <v>0</v>
      </c>
      <c r="K350" s="82">
        <f t="shared" si="153"/>
        <v>0</v>
      </c>
      <c r="L350" s="82">
        <f t="shared" si="154"/>
        <v>0</v>
      </c>
      <c r="M350" s="82">
        <f t="shared" si="154"/>
        <v>0</v>
      </c>
      <c r="O350" s="82"/>
      <c r="P350" s="82"/>
    </row>
    <row r="351" spans="3:16" ht="23.45" customHeight="1">
      <c r="C351" s="119"/>
      <c r="D351" s="72" t="s">
        <v>134</v>
      </c>
      <c r="E351" s="72"/>
      <c r="F351" s="72"/>
      <c r="G351" s="80">
        <f t="shared" si="149"/>
        <v>0</v>
      </c>
      <c r="H351" s="76"/>
      <c r="I351" s="76">
        <f>SUM(I327:I350)</f>
        <v>14429620</v>
      </c>
      <c r="J351" s="76"/>
      <c r="K351" s="76">
        <f>SUM(K327:K350)</f>
        <v>7371500</v>
      </c>
      <c r="L351" s="76"/>
      <c r="M351" s="76">
        <f>SUM(M327:M350)</f>
        <v>21801120</v>
      </c>
      <c r="O351" s="82"/>
      <c r="P351" s="82"/>
    </row>
    <row r="352" spans="3:16" ht="23.25" customHeight="1">
      <c r="C352" s="91" t="s">
        <v>425</v>
      </c>
      <c r="D352" s="76" t="s">
        <v>350</v>
      </c>
      <c r="E352" s="72"/>
      <c r="F352" s="72"/>
      <c r="G352" s="80"/>
      <c r="H352" s="82">
        <f t="shared" ref="H352:H376" si="155">O352*$O$29</f>
        <v>0</v>
      </c>
      <c r="I352" s="82">
        <f t="shared" ref="I352:I376" si="156">ROUND(G352*H352,-1)</f>
        <v>0</v>
      </c>
      <c r="J352" s="82">
        <f t="shared" ref="J352:J376" si="157">P352*$O$29</f>
        <v>0</v>
      </c>
      <c r="K352" s="82">
        <f t="shared" ref="K352:K376" si="158">ROUND(G352*J352,-1)</f>
        <v>0</v>
      </c>
      <c r="L352" s="82">
        <f t="shared" ref="L352:L376" si="159">H352+J352</f>
        <v>0</v>
      </c>
      <c r="M352" s="82">
        <f t="shared" ref="M352:M376" si="160">I352+K352</f>
        <v>0</v>
      </c>
      <c r="N352" s="83"/>
    </row>
    <row r="353" spans="3:16" ht="23.25" customHeight="1">
      <c r="C353" s="88"/>
      <c r="D353" s="180" t="s">
        <v>472</v>
      </c>
      <c r="E353" s="93"/>
      <c r="F353" s="89" t="s">
        <v>278</v>
      </c>
      <c r="G353" s="80">
        <v>1</v>
      </c>
      <c r="H353" s="82">
        <f t="shared" si="155"/>
        <v>862499.99999999988</v>
      </c>
      <c r="I353" s="82">
        <f t="shared" si="156"/>
        <v>862500</v>
      </c>
      <c r="J353" s="82">
        <f t="shared" si="157"/>
        <v>1150000</v>
      </c>
      <c r="K353" s="82">
        <f t="shared" si="158"/>
        <v>1150000</v>
      </c>
      <c r="L353" s="82">
        <f t="shared" si="159"/>
        <v>2012500</v>
      </c>
      <c r="M353" s="82">
        <f t="shared" si="160"/>
        <v>2012500</v>
      </c>
      <c r="N353" s="83"/>
      <c r="O353" s="151">
        <v>750000</v>
      </c>
      <c r="P353" s="89">
        <v>1000000</v>
      </c>
    </row>
    <row r="354" spans="3:16" ht="23.25" customHeight="1">
      <c r="C354" s="88"/>
      <c r="D354" s="180"/>
      <c r="E354" s="93"/>
      <c r="F354" s="89"/>
      <c r="G354" s="80"/>
      <c r="H354" s="82">
        <f t="shared" si="155"/>
        <v>0</v>
      </c>
      <c r="I354" s="82">
        <f t="shared" si="156"/>
        <v>0</v>
      </c>
      <c r="J354" s="82">
        <f t="shared" si="157"/>
        <v>0</v>
      </c>
      <c r="K354" s="82">
        <f t="shared" si="158"/>
        <v>0</v>
      </c>
      <c r="L354" s="82">
        <f t="shared" si="159"/>
        <v>0</v>
      </c>
      <c r="M354" s="82">
        <f t="shared" si="160"/>
        <v>0</v>
      </c>
      <c r="N354" s="83"/>
      <c r="O354" s="173"/>
      <c r="P354" s="173"/>
    </row>
    <row r="355" spans="3:16" ht="23.25" customHeight="1">
      <c r="C355" s="88"/>
      <c r="D355" s="180"/>
      <c r="E355" s="223"/>
      <c r="F355" s="89"/>
      <c r="G355" s="80"/>
      <c r="H355" s="82">
        <f t="shared" si="155"/>
        <v>0</v>
      </c>
      <c r="I355" s="82">
        <f t="shared" si="156"/>
        <v>0</v>
      </c>
      <c r="J355" s="82">
        <f t="shared" si="157"/>
        <v>0</v>
      </c>
      <c r="K355" s="82">
        <f t="shared" si="158"/>
        <v>0</v>
      </c>
      <c r="L355" s="82">
        <f t="shared" si="159"/>
        <v>0</v>
      </c>
      <c r="M355" s="82">
        <f t="shared" si="160"/>
        <v>0</v>
      </c>
      <c r="N355" s="83"/>
      <c r="O355" s="224"/>
      <c r="P355" s="225"/>
    </row>
    <row r="356" spans="3:16" ht="23.25" customHeight="1">
      <c r="C356" s="88"/>
      <c r="D356" s="180"/>
      <c r="E356" s="93"/>
      <c r="F356" s="89"/>
      <c r="G356" s="80"/>
      <c r="H356" s="82">
        <f t="shared" si="155"/>
        <v>0</v>
      </c>
      <c r="I356" s="82">
        <f t="shared" si="156"/>
        <v>0</v>
      </c>
      <c r="J356" s="82">
        <f t="shared" si="157"/>
        <v>0</v>
      </c>
      <c r="K356" s="82">
        <f t="shared" si="158"/>
        <v>0</v>
      </c>
      <c r="L356" s="82">
        <f t="shared" si="159"/>
        <v>0</v>
      </c>
      <c r="M356" s="82">
        <f t="shared" si="160"/>
        <v>0</v>
      </c>
      <c r="N356" s="83"/>
      <c r="O356" s="224"/>
      <c r="P356" s="225"/>
    </row>
    <row r="357" spans="3:16" ht="23.25" customHeight="1">
      <c r="C357" s="88"/>
      <c r="D357" s="180"/>
      <c r="E357" s="93"/>
      <c r="F357" s="89"/>
      <c r="G357" s="80"/>
      <c r="H357" s="82">
        <f t="shared" si="155"/>
        <v>0</v>
      </c>
      <c r="I357" s="82">
        <f t="shared" si="156"/>
        <v>0</v>
      </c>
      <c r="J357" s="82">
        <f t="shared" si="157"/>
        <v>0</v>
      </c>
      <c r="K357" s="82">
        <f t="shared" si="158"/>
        <v>0</v>
      </c>
      <c r="L357" s="82">
        <f t="shared" si="159"/>
        <v>0</v>
      </c>
      <c r="M357" s="82">
        <f t="shared" si="160"/>
        <v>0</v>
      </c>
      <c r="N357" s="94"/>
    </row>
    <row r="358" spans="3:16" ht="23.25" customHeight="1">
      <c r="C358" s="88"/>
      <c r="D358" s="180"/>
      <c r="E358" s="93"/>
      <c r="F358" s="89"/>
      <c r="G358" s="80"/>
      <c r="H358" s="82">
        <f t="shared" si="155"/>
        <v>0</v>
      </c>
      <c r="I358" s="82">
        <f t="shared" si="156"/>
        <v>0</v>
      </c>
      <c r="J358" s="82">
        <f t="shared" si="157"/>
        <v>0</v>
      </c>
      <c r="K358" s="82">
        <f t="shared" si="158"/>
        <v>0</v>
      </c>
      <c r="L358" s="82">
        <f t="shared" si="159"/>
        <v>0</v>
      </c>
      <c r="M358" s="82">
        <f t="shared" si="160"/>
        <v>0</v>
      </c>
      <c r="N358" s="94"/>
    </row>
    <row r="359" spans="3:16" ht="23.25" customHeight="1">
      <c r="C359" s="88"/>
      <c r="D359" s="180"/>
      <c r="E359" s="93"/>
      <c r="F359" s="89"/>
      <c r="G359" s="80"/>
      <c r="H359" s="82">
        <f t="shared" si="155"/>
        <v>0</v>
      </c>
      <c r="I359" s="82">
        <f t="shared" si="156"/>
        <v>0</v>
      </c>
      <c r="J359" s="82">
        <f t="shared" si="157"/>
        <v>0</v>
      </c>
      <c r="K359" s="82">
        <f t="shared" si="158"/>
        <v>0</v>
      </c>
      <c r="L359" s="82">
        <f t="shared" si="159"/>
        <v>0</v>
      </c>
      <c r="M359" s="82">
        <f t="shared" si="160"/>
        <v>0</v>
      </c>
      <c r="N359" s="94"/>
    </row>
    <row r="360" spans="3:16" ht="23.25" customHeight="1">
      <c r="C360" s="88"/>
      <c r="D360" s="180"/>
      <c r="E360" s="93"/>
      <c r="F360" s="89"/>
      <c r="G360" s="80"/>
      <c r="H360" s="82">
        <f t="shared" si="155"/>
        <v>0</v>
      </c>
      <c r="I360" s="82">
        <f t="shared" si="156"/>
        <v>0</v>
      </c>
      <c r="J360" s="82">
        <f t="shared" si="157"/>
        <v>0</v>
      </c>
      <c r="K360" s="82">
        <f t="shared" si="158"/>
        <v>0</v>
      </c>
      <c r="L360" s="82">
        <f t="shared" si="159"/>
        <v>0</v>
      </c>
      <c r="M360" s="82">
        <f t="shared" si="160"/>
        <v>0</v>
      </c>
      <c r="N360" s="94"/>
    </row>
    <row r="361" spans="3:16" ht="23.25" customHeight="1">
      <c r="C361" s="88"/>
      <c r="D361" s="180"/>
      <c r="E361" s="93"/>
      <c r="F361" s="89"/>
      <c r="G361" s="80"/>
      <c r="H361" s="82">
        <f t="shared" si="155"/>
        <v>0</v>
      </c>
      <c r="I361" s="82">
        <f t="shared" si="156"/>
        <v>0</v>
      </c>
      <c r="J361" s="82">
        <f t="shared" si="157"/>
        <v>0</v>
      </c>
      <c r="K361" s="82">
        <f t="shared" si="158"/>
        <v>0</v>
      </c>
      <c r="L361" s="82">
        <f t="shared" si="159"/>
        <v>0</v>
      </c>
      <c r="M361" s="82">
        <f t="shared" si="160"/>
        <v>0</v>
      </c>
      <c r="N361" s="94"/>
    </row>
    <row r="362" spans="3:16" ht="23.25" customHeight="1">
      <c r="C362" s="88"/>
      <c r="D362" s="180"/>
      <c r="E362" s="93"/>
      <c r="F362" s="89"/>
      <c r="G362" s="80"/>
      <c r="H362" s="82">
        <f t="shared" si="155"/>
        <v>0</v>
      </c>
      <c r="I362" s="82">
        <f t="shared" si="156"/>
        <v>0</v>
      </c>
      <c r="J362" s="82">
        <f t="shared" si="157"/>
        <v>0</v>
      </c>
      <c r="K362" s="82">
        <f t="shared" si="158"/>
        <v>0</v>
      </c>
      <c r="L362" s="82">
        <f t="shared" si="159"/>
        <v>0</v>
      </c>
      <c r="M362" s="82">
        <f t="shared" si="160"/>
        <v>0</v>
      </c>
      <c r="N362" s="94"/>
    </row>
    <row r="363" spans="3:16" ht="23.25" customHeight="1">
      <c r="C363" s="88"/>
      <c r="D363" s="180"/>
      <c r="E363" s="93"/>
      <c r="F363" s="89"/>
      <c r="G363" s="80"/>
      <c r="H363" s="82">
        <f t="shared" si="155"/>
        <v>0</v>
      </c>
      <c r="I363" s="82">
        <f t="shared" si="156"/>
        <v>0</v>
      </c>
      <c r="J363" s="82">
        <f t="shared" si="157"/>
        <v>0</v>
      </c>
      <c r="K363" s="82">
        <f t="shared" si="158"/>
        <v>0</v>
      </c>
      <c r="L363" s="82">
        <f t="shared" si="159"/>
        <v>0</v>
      </c>
      <c r="M363" s="82">
        <f t="shared" si="160"/>
        <v>0</v>
      </c>
      <c r="N363" s="94"/>
    </row>
    <row r="364" spans="3:16" ht="23.25" customHeight="1">
      <c r="C364" s="88"/>
      <c r="D364" s="180"/>
      <c r="E364" s="93"/>
      <c r="F364" s="89"/>
      <c r="G364" s="80"/>
      <c r="H364" s="82">
        <f t="shared" si="155"/>
        <v>0</v>
      </c>
      <c r="I364" s="82">
        <f t="shared" si="156"/>
        <v>0</v>
      </c>
      <c r="J364" s="82">
        <f t="shared" si="157"/>
        <v>0</v>
      </c>
      <c r="K364" s="82">
        <f t="shared" si="158"/>
        <v>0</v>
      </c>
      <c r="L364" s="82">
        <f t="shared" si="159"/>
        <v>0</v>
      </c>
      <c r="M364" s="82">
        <f t="shared" si="160"/>
        <v>0</v>
      </c>
      <c r="N364" s="77"/>
    </row>
    <row r="365" spans="3:16" ht="23.25" customHeight="1">
      <c r="C365" s="119"/>
      <c r="D365" s="180"/>
      <c r="E365" s="93"/>
      <c r="F365" s="89"/>
      <c r="G365" s="80"/>
      <c r="H365" s="82">
        <f t="shared" si="155"/>
        <v>0</v>
      </c>
      <c r="I365" s="82">
        <f t="shared" si="156"/>
        <v>0</v>
      </c>
      <c r="J365" s="82">
        <f t="shared" si="157"/>
        <v>0</v>
      </c>
      <c r="K365" s="82">
        <f t="shared" si="158"/>
        <v>0</v>
      </c>
      <c r="L365" s="82">
        <f t="shared" si="159"/>
        <v>0</v>
      </c>
      <c r="M365" s="82">
        <f t="shared" si="160"/>
        <v>0</v>
      </c>
      <c r="N365" s="83"/>
    </row>
    <row r="366" spans="3:16" ht="23.25" customHeight="1">
      <c r="C366" s="91"/>
      <c r="D366" s="180"/>
      <c r="E366" s="93"/>
      <c r="F366" s="89"/>
      <c r="G366" s="80"/>
      <c r="H366" s="82">
        <f t="shared" si="155"/>
        <v>0</v>
      </c>
      <c r="I366" s="82">
        <f t="shared" si="156"/>
        <v>0</v>
      </c>
      <c r="J366" s="82">
        <f t="shared" si="157"/>
        <v>0</v>
      </c>
      <c r="K366" s="82">
        <f t="shared" si="158"/>
        <v>0</v>
      </c>
      <c r="L366" s="82">
        <f t="shared" si="159"/>
        <v>0</v>
      </c>
      <c r="M366" s="82">
        <f t="shared" si="160"/>
        <v>0</v>
      </c>
      <c r="N366" s="83"/>
    </row>
    <row r="367" spans="3:16" ht="23.25" customHeight="1">
      <c r="C367" s="91"/>
      <c r="D367" s="180"/>
      <c r="E367" s="93"/>
      <c r="F367" s="89"/>
      <c r="G367" s="80"/>
      <c r="H367" s="82">
        <f t="shared" si="155"/>
        <v>0</v>
      </c>
      <c r="I367" s="82">
        <f t="shared" si="156"/>
        <v>0</v>
      </c>
      <c r="J367" s="82">
        <f t="shared" si="157"/>
        <v>0</v>
      </c>
      <c r="K367" s="82">
        <f t="shared" si="158"/>
        <v>0</v>
      </c>
      <c r="L367" s="82">
        <f t="shared" si="159"/>
        <v>0</v>
      </c>
      <c r="M367" s="82">
        <f t="shared" si="160"/>
        <v>0</v>
      </c>
      <c r="N367" s="83"/>
    </row>
    <row r="368" spans="3:16" ht="23.25" customHeight="1">
      <c r="C368" s="91"/>
      <c r="D368" s="180"/>
      <c r="E368" s="93"/>
      <c r="F368" s="89"/>
      <c r="G368" s="80"/>
      <c r="H368" s="82">
        <f t="shared" si="155"/>
        <v>0</v>
      </c>
      <c r="I368" s="82">
        <f t="shared" si="156"/>
        <v>0</v>
      </c>
      <c r="J368" s="82">
        <f t="shared" si="157"/>
        <v>0</v>
      </c>
      <c r="K368" s="82">
        <f t="shared" si="158"/>
        <v>0</v>
      </c>
      <c r="L368" s="82">
        <f t="shared" si="159"/>
        <v>0</v>
      </c>
      <c r="M368" s="82">
        <f t="shared" si="160"/>
        <v>0</v>
      </c>
      <c r="N368" s="83"/>
    </row>
    <row r="369" spans="3:14" ht="23.25" customHeight="1">
      <c r="C369" s="91"/>
      <c r="D369" s="180"/>
      <c r="E369" s="93"/>
      <c r="F369" s="89"/>
      <c r="G369" s="80"/>
      <c r="H369" s="82">
        <f t="shared" si="155"/>
        <v>0</v>
      </c>
      <c r="I369" s="82">
        <f t="shared" si="156"/>
        <v>0</v>
      </c>
      <c r="J369" s="82">
        <f t="shared" si="157"/>
        <v>0</v>
      </c>
      <c r="K369" s="82">
        <f t="shared" si="158"/>
        <v>0</v>
      </c>
      <c r="L369" s="82">
        <f t="shared" si="159"/>
        <v>0</v>
      </c>
      <c r="M369" s="82">
        <f t="shared" si="160"/>
        <v>0</v>
      </c>
      <c r="N369" s="83"/>
    </row>
    <row r="370" spans="3:14" ht="23.25" customHeight="1">
      <c r="C370" s="91"/>
      <c r="D370" s="180"/>
      <c r="E370" s="93"/>
      <c r="F370" s="89"/>
      <c r="G370" s="80"/>
      <c r="H370" s="82">
        <f t="shared" si="155"/>
        <v>0</v>
      </c>
      <c r="I370" s="82">
        <f t="shared" si="156"/>
        <v>0</v>
      </c>
      <c r="J370" s="82">
        <f t="shared" si="157"/>
        <v>0</v>
      </c>
      <c r="K370" s="82">
        <f t="shared" si="158"/>
        <v>0</v>
      </c>
      <c r="L370" s="82">
        <f t="shared" si="159"/>
        <v>0</v>
      </c>
      <c r="M370" s="82">
        <f t="shared" si="160"/>
        <v>0</v>
      </c>
      <c r="N370" s="83"/>
    </row>
    <row r="371" spans="3:14" ht="23.25" customHeight="1">
      <c r="C371" s="91"/>
      <c r="D371" s="180"/>
      <c r="E371" s="93"/>
      <c r="F371" s="89"/>
      <c r="G371" s="80"/>
      <c r="H371" s="82">
        <f t="shared" si="155"/>
        <v>0</v>
      </c>
      <c r="I371" s="82">
        <f t="shared" si="156"/>
        <v>0</v>
      </c>
      <c r="J371" s="82">
        <f t="shared" si="157"/>
        <v>0</v>
      </c>
      <c r="K371" s="82">
        <f t="shared" si="158"/>
        <v>0</v>
      </c>
      <c r="L371" s="82">
        <f t="shared" si="159"/>
        <v>0</v>
      </c>
      <c r="M371" s="82">
        <f t="shared" si="160"/>
        <v>0</v>
      </c>
      <c r="N371" s="83"/>
    </row>
    <row r="372" spans="3:14" ht="23.25" customHeight="1">
      <c r="C372" s="91"/>
      <c r="D372" s="180"/>
      <c r="E372" s="93"/>
      <c r="F372" s="89"/>
      <c r="G372" s="80"/>
      <c r="H372" s="82">
        <f t="shared" si="155"/>
        <v>0</v>
      </c>
      <c r="I372" s="82">
        <f t="shared" si="156"/>
        <v>0</v>
      </c>
      <c r="J372" s="82">
        <f t="shared" si="157"/>
        <v>0</v>
      </c>
      <c r="K372" s="82">
        <f t="shared" si="158"/>
        <v>0</v>
      </c>
      <c r="L372" s="82">
        <f t="shared" si="159"/>
        <v>0</v>
      </c>
      <c r="M372" s="82">
        <f t="shared" si="160"/>
        <v>0</v>
      </c>
      <c r="N372" s="83"/>
    </row>
    <row r="373" spans="3:14" ht="23.25" customHeight="1">
      <c r="C373" s="91"/>
      <c r="D373" s="180"/>
      <c r="E373" s="93"/>
      <c r="F373" s="89"/>
      <c r="G373" s="80"/>
      <c r="H373" s="82">
        <f t="shared" si="155"/>
        <v>0</v>
      </c>
      <c r="I373" s="82">
        <f t="shared" si="156"/>
        <v>0</v>
      </c>
      <c r="J373" s="82">
        <f t="shared" si="157"/>
        <v>0</v>
      </c>
      <c r="K373" s="82">
        <f t="shared" si="158"/>
        <v>0</v>
      </c>
      <c r="L373" s="82">
        <f t="shared" si="159"/>
        <v>0</v>
      </c>
      <c r="M373" s="82">
        <f t="shared" si="160"/>
        <v>0</v>
      </c>
      <c r="N373" s="83"/>
    </row>
    <row r="374" spans="3:14" ht="23.25" customHeight="1">
      <c r="C374" s="91"/>
      <c r="D374" s="180"/>
      <c r="E374" s="93"/>
      <c r="F374" s="89"/>
      <c r="G374" s="80"/>
      <c r="H374" s="82">
        <f t="shared" si="155"/>
        <v>0</v>
      </c>
      <c r="I374" s="82">
        <f t="shared" si="156"/>
        <v>0</v>
      </c>
      <c r="J374" s="82">
        <f t="shared" si="157"/>
        <v>0</v>
      </c>
      <c r="K374" s="82">
        <f t="shared" si="158"/>
        <v>0</v>
      </c>
      <c r="L374" s="82">
        <f t="shared" si="159"/>
        <v>0</v>
      </c>
      <c r="M374" s="82">
        <f t="shared" si="160"/>
        <v>0</v>
      </c>
      <c r="N374" s="83"/>
    </row>
    <row r="375" spans="3:14" ht="23.25" customHeight="1">
      <c r="C375" s="119"/>
      <c r="D375" s="180"/>
      <c r="E375" s="93"/>
      <c r="F375" s="89"/>
      <c r="G375" s="80"/>
      <c r="H375" s="82">
        <f t="shared" si="155"/>
        <v>0</v>
      </c>
      <c r="I375" s="82">
        <f t="shared" si="156"/>
        <v>0</v>
      </c>
      <c r="J375" s="82">
        <f t="shared" si="157"/>
        <v>0</v>
      </c>
      <c r="K375" s="82">
        <f t="shared" si="158"/>
        <v>0</v>
      </c>
      <c r="L375" s="82">
        <f t="shared" si="159"/>
        <v>0</v>
      </c>
      <c r="M375" s="82">
        <f t="shared" si="160"/>
        <v>0</v>
      </c>
      <c r="N375" s="83"/>
    </row>
    <row r="376" spans="3:14" ht="23.25" customHeight="1">
      <c r="C376" s="119"/>
      <c r="D376" s="180"/>
      <c r="E376" s="93"/>
      <c r="F376" s="89"/>
      <c r="G376" s="80"/>
      <c r="H376" s="82">
        <f t="shared" si="155"/>
        <v>0</v>
      </c>
      <c r="I376" s="82">
        <f t="shared" si="156"/>
        <v>0</v>
      </c>
      <c r="J376" s="82">
        <f t="shared" si="157"/>
        <v>0</v>
      </c>
      <c r="K376" s="82">
        <f t="shared" si="158"/>
        <v>0</v>
      </c>
      <c r="L376" s="82">
        <f t="shared" si="159"/>
        <v>0</v>
      </c>
      <c r="M376" s="82">
        <f t="shared" si="160"/>
        <v>0</v>
      </c>
      <c r="N376" s="83"/>
    </row>
    <row r="377" spans="3:14" ht="23.25" customHeight="1">
      <c r="C377" s="119"/>
      <c r="D377" s="72" t="s">
        <v>134</v>
      </c>
      <c r="E377" s="72"/>
      <c r="F377" s="72"/>
      <c r="G377" s="73"/>
      <c r="H377" s="76"/>
      <c r="I377" s="76">
        <f>SUM(I353:I376)</f>
        <v>862500</v>
      </c>
      <c r="J377" s="76"/>
      <c r="K377" s="76">
        <f>SUM(K353:K376)</f>
        <v>1150000</v>
      </c>
      <c r="L377" s="76"/>
      <c r="M377" s="76">
        <f>SUM(M353:M376)</f>
        <v>2012500</v>
      </c>
      <c r="N377" s="83"/>
    </row>
    <row r="378" spans="3:14" ht="23.25" customHeight="1">
      <c r="I378" s="27"/>
    </row>
    <row r="379" spans="3:14" ht="23.25" customHeight="1">
      <c r="I379" s="27"/>
    </row>
    <row r="380" spans="3:14" ht="23.25" customHeight="1">
      <c r="I380" s="27"/>
    </row>
    <row r="381" spans="3:14" ht="23.25" customHeight="1">
      <c r="I381" s="27"/>
    </row>
    <row r="382" spans="3:14" ht="23.25" customHeight="1">
      <c r="I382" s="27"/>
    </row>
    <row r="383" spans="3:14" ht="23.25" customHeight="1">
      <c r="I383" s="27"/>
    </row>
    <row r="384" spans="3:14" ht="23.25" customHeight="1">
      <c r="I384" s="27"/>
    </row>
    <row r="385" spans="9:9" ht="23.25" customHeight="1">
      <c r="I385" s="27"/>
    </row>
    <row r="386" spans="9:9" ht="23.25" customHeight="1">
      <c r="I386" s="27"/>
    </row>
    <row r="387" spans="9:9" ht="23.25" customHeight="1">
      <c r="I387" s="27"/>
    </row>
    <row r="388" spans="9:9" ht="23.25" customHeight="1">
      <c r="I388" s="27"/>
    </row>
    <row r="389" spans="9:9" ht="23.25" customHeight="1">
      <c r="I389" s="27"/>
    </row>
    <row r="390" spans="9:9" ht="23.25" customHeight="1">
      <c r="I390" s="27"/>
    </row>
    <row r="391" spans="9:9" ht="23.25" customHeight="1">
      <c r="I391" s="27"/>
    </row>
    <row r="392" spans="9:9" ht="23.25" customHeight="1">
      <c r="I392" s="27"/>
    </row>
    <row r="393" spans="9:9" ht="23.25" customHeight="1">
      <c r="I393" s="27"/>
    </row>
    <row r="394" spans="9:9" ht="23.25" customHeight="1">
      <c r="I394" s="27"/>
    </row>
    <row r="395" spans="9:9" ht="23.25" customHeight="1">
      <c r="I395" s="27"/>
    </row>
    <row r="396" spans="9:9" ht="23.25" customHeight="1">
      <c r="I396" s="27"/>
    </row>
    <row r="397" spans="9:9" ht="23.25" customHeight="1">
      <c r="I397" s="27"/>
    </row>
    <row r="398" spans="9:9" ht="23.25" customHeight="1">
      <c r="I398" s="27"/>
    </row>
    <row r="399" spans="9:9" ht="23.25" customHeight="1">
      <c r="I399" s="27"/>
    </row>
    <row r="400" spans="9:9" ht="23.25" customHeight="1">
      <c r="I400" s="27"/>
    </row>
    <row r="401" spans="9:9" ht="23.25" customHeight="1">
      <c r="I401" s="27"/>
    </row>
    <row r="402" spans="9:9" ht="23.25" customHeight="1">
      <c r="I402" s="27"/>
    </row>
    <row r="403" spans="9:9" ht="23.25" customHeight="1">
      <c r="I403" s="27"/>
    </row>
    <row r="404" spans="9:9" ht="23.25" customHeight="1">
      <c r="I404" s="27"/>
    </row>
    <row r="405" spans="9:9" ht="23.25" customHeight="1">
      <c r="I405" s="27"/>
    </row>
    <row r="406" spans="9:9" ht="23.25" customHeight="1">
      <c r="I406" s="27"/>
    </row>
    <row r="407" spans="9:9" ht="23.25" customHeight="1">
      <c r="I407" s="27"/>
    </row>
    <row r="408" spans="9:9" ht="23.25" customHeight="1">
      <c r="I408" s="27"/>
    </row>
    <row r="409" spans="9:9" ht="23.25" customHeight="1">
      <c r="I409" s="27"/>
    </row>
    <row r="410" spans="9:9" ht="23.25" customHeight="1">
      <c r="I410" s="27"/>
    </row>
    <row r="411" spans="9:9" ht="23.25" customHeight="1">
      <c r="I411" s="27"/>
    </row>
    <row r="412" spans="9:9" ht="23.25" customHeight="1">
      <c r="I412" s="27"/>
    </row>
    <row r="413" spans="9:9" ht="23.25" customHeight="1">
      <c r="I413" s="27"/>
    </row>
    <row r="414" spans="9:9" ht="23.25" customHeight="1">
      <c r="I414" s="27"/>
    </row>
    <row r="415" spans="9:9" ht="23.25" customHeight="1">
      <c r="I415" s="27"/>
    </row>
    <row r="416" spans="9:9" ht="23.25" customHeight="1">
      <c r="I416" s="27"/>
    </row>
    <row r="417" spans="9:9" ht="23.25" customHeight="1">
      <c r="I417" s="27"/>
    </row>
    <row r="418" spans="9:9" ht="23.25" customHeight="1">
      <c r="I418" s="27"/>
    </row>
    <row r="419" spans="9:9" ht="23.25" customHeight="1">
      <c r="I419" s="27"/>
    </row>
    <row r="420" spans="9:9" ht="23.25" customHeight="1">
      <c r="I420" s="27"/>
    </row>
    <row r="421" spans="9:9" ht="23.25" customHeight="1">
      <c r="I421" s="27"/>
    </row>
    <row r="422" spans="9:9" ht="23.25" customHeight="1">
      <c r="I422" s="27"/>
    </row>
    <row r="423" spans="9:9" ht="23.25" customHeight="1">
      <c r="I423" s="27"/>
    </row>
    <row r="424" spans="9:9" ht="23.25" customHeight="1">
      <c r="I424" s="27"/>
    </row>
    <row r="425" spans="9:9" ht="23.25" customHeight="1">
      <c r="I425" s="27"/>
    </row>
    <row r="426" spans="9:9" ht="23.25" customHeight="1">
      <c r="I426" s="27"/>
    </row>
    <row r="427" spans="9:9" ht="23.25" customHeight="1">
      <c r="I427" s="27"/>
    </row>
    <row r="428" spans="9:9" ht="23.25" customHeight="1">
      <c r="I428" s="27"/>
    </row>
    <row r="429" spans="9:9" ht="23.25" customHeight="1">
      <c r="I429" s="27"/>
    </row>
    <row r="430" spans="9:9" ht="23.25" customHeight="1">
      <c r="I430" s="27"/>
    </row>
    <row r="431" spans="9:9" ht="23.25" customHeight="1">
      <c r="I431" s="27"/>
    </row>
    <row r="432" spans="9:9" ht="23.25" customHeight="1">
      <c r="I432" s="27"/>
    </row>
    <row r="433" spans="9:9" ht="23.25" customHeight="1">
      <c r="I433" s="27"/>
    </row>
    <row r="434" spans="9:9" ht="23.25" customHeight="1">
      <c r="I434" s="27"/>
    </row>
    <row r="435" spans="9:9" ht="23.25" customHeight="1">
      <c r="I435" s="27"/>
    </row>
    <row r="436" spans="9:9" ht="23.25" customHeight="1">
      <c r="I436" s="27"/>
    </row>
    <row r="437" spans="9:9" ht="23.25" customHeight="1">
      <c r="I437" s="27"/>
    </row>
    <row r="438" spans="9:9" ht="23.25" customHeight="1">
      <c r="I438" s="27"/>
    </row>
    <row r="439" spans="9:9" ht="23.25" customHeight="1">
      <c r="I439" s="27"/>
    </row>
    <row r="440" spans="9:9" ht="23.25" customHeight="1">
      <c r="I440" s="27"/>
    </row>
    <row r="441" spans="9:9" ht="23.25" customHeight="1">
      <c r="I441" s="27"/>
    </row>
    <row r="442" spans="9:9" ht="23.25" customHeight="1">
      <c r="I442" s="27"/>
    </row>
    <row r="443" spans="9:9" ht="23.25" customHeight="1">
      <c r="I443" s="27"/>
    </row>
    <row r="444" spans="9:9" ht="23.25" customHeight="1">
      <c r="I444" s="27"/>
    </row>
    <row r="445" spans="9:9" ht="23.25" customHeight="1">
      <c r="I445" s="27"/>
    </row>
    <row r="446" spans="9:9" ht="23.25" customHeight="1">
      <c r="I446" s="27"/>
    </row>
    <row r="447" spans="9:9" ht="23.25" customHeight="1">
      <c r="I447" s="27"/>
    </row>
    <row r="448" spans="9:9" ht="23.25" customHeight="1">
      <c r="I448" s="27"/>
    </row>
    <row r="449" spans="9:9" ht="23.25" customHeight="1">
      <c r="I449" s="27"/>
    </row>
    <row r="450" spans="9:9" ht="23.25" customHeight="1">
      <c r="I450" s="27"/>
    </row>
    <row r="451" spans="9:9" ht="23.25" customHeight="1">
      <c r="I451" s="27"/>
    </row>
    <row r="452" spans="9:9" ht="23.25" customHeight="1">
      <c r="I452" s="27"/>
    </row>
    <row r="453" spans="9:9" ht="23.25" customHeight="1">
      <c r="I453" s="27"/>
    </row>
    <row r="454" spans="9:9" ht="23.25" customHeight="1">
      <c r="I454" s="27"/>
    </row>
    <row r="455" spans="9:9" ht="23.25" customHeight="1">
      <c r="I455" s="27"/>
    </row>
    <row r="456" spans="9:9" ht="23.25" customHeight="1">
      <c r="I456" s="27"/>
    </row>
    <row r="457" spans="9:9" ht="23.25" customHeight="1">
      <c r="I457" s="27"/>
    </row>
    <row r="458" spans="9:9" ht="23.25" customHeight="1">
      <c r="I458" s="27"/>
    </row>
    <row r="459" spans="9:9" ht="23.25" customHeight="1">
      <c r="I459" s="27"/>
    </row>
    <row r="460" spans="9:9" ht="23.25" customHeight="1">
      <c r="I460" s="27"/>
    </row>
    <row r="461" spans="9:9" ht="23.25" customHeight="1">
      <c r="I461" s="27"/>
    </row>
    <row r="462" spans="9:9" ht="23.25" customHeight="1">
      <c r="I462" s="27"/>
    </row>
    <row r="463" spans="9:9" ht="23.25" customHeight="1">
      <c r="I463" s="27"/>
    </row>
    <row r="464" spans="9:9" ht="23.25" customHeight="1">
      <c r="I464" s="27"/>
    </row>
    <row r="465" spans="9:9" ht="23.25" customHeight="1">
      <c r="I465" s="27"/>
    </row>
    <row r="466" spans="9:9" ht="23.25" customHeight="1">
      <c r="I466" s="27"/>
    </row>
    <row r="467" spans="9:9" ht="23.25" customHeight="1">
      <c r="I467" s="27"/>
    </row>
    <row r="468" spans="9:9" ht="23.25" customHeight="1">
      <c r="I468" s="27"/>
    </row>
    <row r="469" spans="9:9" ht="23.25" customHeight="1">
      <c r="I469" s="27"/>
    </row>
    <row r="470" spans="9:9" ht="23.25" customHeight="1">
      <c r="I470" s="27"/>
    </row>
    <row r="471" spans="9:9" ht="23.25" customHeight="1">
      <c r="I471" s="27"/>
    </row>
    <row r="472" spans="9:9" ht="23.25" customHeight="1">
      <c r="I472" s="27"/>
    </row>
    <row r="473" spans="9:9" ht="23.25" customHeight="1">
      <c r="I473" s="27"/>
    </row>
    <row r="474" spans="9:9" ht="23.25" customHeight="1">
      <c r="I474" s="27"/>
    </row>
    <row r="475" spans="9:9" ht="23.25" customHeight="1">
      <c r="I475" s="27"/>
    </row>
    <row r="476" spans="9:9" ht="23.25" customHeight="1">
      <c r="I476" s="27"/>
    </row>
    <row r="477" spans="9:9" ht="23.25" customHeight="1">
      <c r="I477" s="27"/>
    </row>
    <row r="478" spans="9:9" ht="23.25" customHeight="1">
      <c r="I478" s="27"/>
    </row>
    <row r="479" spans="9:9" ht="23.25" customHeight="1">
      <c r="I479" s="27"/>
    </row>
    <row r="480" spans="9:9" ht="23.25" customHeight="1">
      <c r="I480" s="27"/>
    </row>
    <row r="481" spans="9:9" ht="23.25" customHeight="1">
      <c r="I481" s="27"/>
    </row>
    <row r="482" spans="9:9" ht="23.25" customHeight="1">
      <c r="I482" s="27"/>
    </row>
    <row r="483" spans="9:9" ht="23.25" customHeight="1">
      <c r="I483" s="27"/>
    </row>
    <row r="484" spans="9:9" ht="23.25" customHeight="1">
      <c r="I484" s="27"/>
    </row>
    <row r="485" spans="9:9" ht="23.25" customHeight="1">
      <c r="I485" s="27"/>
    </row>
    <row r="486" spans="9:9" ht="23.25" customHeight="1">
      <c r="I486" s="27"/>
    </row>
    <row r="487" spans="9:9" ht="23.25" customHeight="1">
      <c r="I487" s="27"/>
    </row>
    <row r="488" spans="9:9" ht="23.25" customHeight="1">
      <c r="I488" s="27"/>
    </row>
    <row r="489" spans="9:9" ht="23.25" customHeight="1">
      <c r="I489" s="27"/>
    </row>
    <row r="490" spans="9:9" ht="23.25" customHeight="1">
      <c r="I490" s="27"/>
    </row>
    <row r="491" spans="9:9" ht="23.25" customHeight="1">
      <c r="I491" s="27"/>
    </row>
    <row r="492" spans="9:9" ht="23.25" customHeight="1">
      <c r="I492" s="27"/>
    </row>
    <row r="493" spans="9:9" ht="23.25" customHeight="1">
      <c r="I493" s="27"/>
    </row>
    <row r="494" spans="9:9" ht="23.25" customHeight="1">
      <c r="I494" s="27"/>
    </row>
    <row r="495" spans="9:9" ht="23.25" customHeight="1">
      <c r="I495" s="27"/>
    </row>
    <row r="496" spans="9:9" ht="23.25" customHeight="1">
      <c r="I496" s="27"/>
    </row>
    <row r="497" spans="9:9" ht="23.25" customHeight="1">
      <c r="I497" s="27"/>
    </row>
    <row r="498" spans="9:9" ht="23.25" customHeight="1">
      <c r="I498" s="27"/>
    </row>
    <row r="499" spans="9:9" ht="23.25" customHeight="1">
      <c r="I499" s="27"/>
    </row>
    <row r="500" spans="9:9" ht="23.25" customHeight="1">
      <c r="I500" s="27"/>
    </row>
    <row r="501" spans="9:9" ht="23.25" customHeight="1">
      <c r="I501" s="27"/>
    </row>
    <row r="502" spans="9:9" ht="23.25" customHeight="1">
      <c r="I502" s="27"/>
    </row>
    <row r="503" spans="9:9" ht="23.25" customHeight="1">
      <c r="I503" s="27"/>
    </row>
    <row r="504" spans="9:9" ht="23.25" customHeight="1">
      <c r="I504" s="27"/>
    </row>
    <row r="505" spans="9:9" ht="23.25" customHeight="1">
      <c r="I505" s="27"/>
    </row>
    <row r="506" spans="9:9" ht="23.25" customHeight="1">
      <c r="I506" s="27"/>
    </row>
    <row r="507" spans="9:9" ht="23.25" customHeight="1">
      <c r="I507" s="27"/>
    </row>
    <row r="508" spans="9:9" ht="23.25" customHeight="1">
      <c r="I508" s="27"/>
    </row>
    <row r="509" spans="9:9" ht="23.25" customHeight="1">
      <c r="I509" s="27"/>
    </row>
    <row r="510" spans="9:9" ht="23.25" customHeight="1">
      <c r="I510" s="27"/>
    </row>
    <row r="511" spans="9:9" ht="23.25" customHeight="1">
      <c r="I511" s="27"/>
    </row>
    <row r="512" spans="9:9" ht="23.25" customHeight="1">
      <c r="I512" s="27"/>
    </row>
    <row r="513" spans="9:9" ht="23.25" customHeight="1">
      <c r="I513" s="27"/>
    </row>
    <row r="514" spans="9:9" ht="23.25" customHeight="1">
      <c r="I514" s="27"/>
    </row>
    <row r="515" spans="9:9" ht="23.25" customHeight="1">
      <c r="I515" s="27"/>
    </row>
    <row r="516" spans="9:9" ht="23.25" customHeight="1">
      <c r="I516" s="27"/>
    </row>
    <row r="517" spans="9:9" ht="23.25" customHeight="1">
      <c r="I517" s="27"/>
    </row>
    <row r="518" spans="9:9" ht="23.25" customHeight="1">
      <c r="I518" s="27"/>
    </row>
    <row r="519" spans="9:9" ht="23.25" customHeight="1">
      <c r="I519" s="27"/>
    </row>
    <row r="520" spans="9:9" ht="23.25" customHeight="1">
      <c r="I520" s="27"/>
    </row>
    <row r="521" spans="9:9" ht="23.25" customHeight="1">
      <c r="I521" s="27"/>
    </row>
    <row r="522" spans="9:9" ht="23.25" customHeight="1">
      <c r="I522" s="27"/>
    </row>
    <row r="523" spans="9:9" ht="23.25" customHeight="1">
      <c r="I523" s="27"/>
    </row>
    <row r="524" spans="9:9" ht="23.25" customHeight="1">
      <c r="I524" s="27"/>
    </row>
    <row r="525" spans="9:9" ht="23.25" customHeight="1">
      <c r="I525" s="27"/>
    </row>
    <row r="526" spans="9:9" ht="23.25" customHeight="1">
      <c r="I526" s="27"/>
    </row>
    <row r="527" spans="9:9" ht="23.25" customHeight="1">
      <c r="I527" s="27"/>
    </row>
    <row r="528" spans="9:9" ht="23.25" customHeight="1">
      <c r="I528" s="27"/>
    </row>
    <row r="529" spans="9:9" ht="23.25" customHeight="1">
      <c r="I529" s="27"/>
    </row>
    <row r="530" spans="9:9" ht="23.25" customHeight="1">
      <c r="I530" s="27"/>
    </row>
    <row r="531" spans="9:9" ht="23.25" customHeight="1">
      <c r="I531" s="27"/>
    </row>
    <row r="532" spans="9:9" ht="23.25" customHeight="1">
      <c r="I532" s="27"/>
    </row>
    <row r="533" spans="9:9" ht="23.25" customHeight="1">
      <c r="I533" s="27"/>
    </row>
    <row r="534" spans="9:9" ht="23.25" customHeight="1">
      <c r="I534" s="27"/>
    </row>
    <row r="535" spans="9:9" ht="23.25" customHeight="1">
      <c r="I535" s="27"/>
    </row>
    <row r="536" spans="9:9" ht="23.25" customHeight="1">
      <c r="I536" s="27"/>
    </row>
    <row r="537" spans="9:9" ht="23.25" customHeight="1">
      <c r="I537" s="27"/>
    </row>
    <row r="538" spans="9:9" ht="23.25" customHeight="1">
      <c r="I538" s="27"/>
    </row>
    <row r="539" spans="9:9" ht="23.25" customHeight="1">
      <c r="I539" s="27"/>
    </row>
    <row r="540" spans="9:9" ht="23.25" customHeight="1">
      <c r="I540" s="27"/>
    </row>
    <row r="541" spans="9:9" ht="23.25" customHeight="1">
      <c r="I541" s="27"/>
    </row>
    <row r="542" spans="9:9" ht="23.25" customHeight="1">
      <c r="I542" s="27"/>
    </row>
    <row r="543" spans="9:9" ht="23.25" customHeight="1">
      <c r="I543" s="27"/>
    </row>
    <row r="544" spans="9:9" ht="23.25" customHeight="1">
      <c r="I544" s="27"/>
    </row>
    <row r="545" spans="9:9" ht="23.25" customHeight="1">
      <c r="I545" s="27"/>
    </row>
    <row r="546" spans="9:9" ht="23.25" customHeight="1">
      <c r="I546" s="27"/>
    </row>
    <row r="547" spans="9:9" ht="23.25" customHeight="1">
      <c r="I547" s="27"/>
    </row>
    <row r="548" spans="9:9" ht="23.25" customHeight="1">
      <c r="I548" s="27"/>
    </row>
    <row r="549" spans="9:9" ht="23.25" customHeight="1">
      <c r="I549" s="27"/>
    </row>
    <row r="550" spans="9:9" ht="23.25" customHeight="1">
      <c r="I550" s="27"/>
    </row>
    <row r="551" spans="9:9" ht="23.25" customHeight="1">
      <c r="I551" s="27"/>
    </row>
    <row r="552" spans="9:9" ht="23.25" customHeight="1">
      <c r="I552" s="27"/>
    </row>
    <row r="553" spans="9:9" ht="23.25" customHeight="1">
      <c r="I553" s="27"/>
    </row>
    <row r="554" spans="9:9" ht="23.25" customHeight="1">
      <c r="I554" s="27"/>
    </row>
    <row r="555" spans="9:9" ht="23.25" customHeight="1">
      <c r="I555" s="27"/>
    </row>
    <row r="556" spans="9:9" ht="23.25" customHeight="1">
      <c r="I556" s="27"/>
    </row>
    <row r="557" spans="9:9" ht="23.25" customHeight="1">
      <c r="I557" s="27"/>
    </row>
    <row r="558" spans="9:9" ht="23.25" customHeight="1">
      <c r="I558" s="27"/>
    </row>
    <row r="559" spans="9:9" ht="23.25" customHeight="1">
      <c r="I559" s="27"/>
    </row>
    <row r="560" spans="9:9" ht="23.25" customHeight="1">
      <c r="I560" s="27"/>
    </row>
    <row r="561" spans="9:9" ht="23.25" customHeight="1">
      <c r="I561" s="27"/>
    </row>
    <row r="562" spans="9:9" ht="23.25" customHeight="1">
      <c r="I562" s="27"/>
    </row>
    <row r="563" spans="9:9" ht="23.25" customHeight="1">
      <c r="I563" s="27"/>
    </row>
    <row r="564" spans="9:9" ht="23.25" customHeight="1">
      <c r="I564" s="27"/>
    </row>
    <row r="565" spans="9:9" ht="23.25" customHeight="1">
      <c r="I565" s="27"/>
    </row>
    <row r="566" spans="9:9" ht="23.25" customHeight="1">
      <c r="I566" s="27"/>
    </row>
    <row r="567" spans="9:9" ht="23.25" customHeight="1">
      <c r="I567" s="27"/>
    </row>
    <row r="568" spans="9:9" ht="23.25" customHeight="1">
      <c r="I568" s="27"/>
    </row>
    <row r="569" spans="9:9" ht="23.25" customHeight="1">
      <c r="I569" s="27"/>
    </row>
    <row r="570" spans="9:9" ht="23.25" customHeight="1">
      <c r="I570" s="27"/>
    </row>
    <row r="571" spans="9:9" ht="23.25" customHeight="1">
      <c r="I571" s="27"/>
    </row>
    <row r="572" spans="9:9" ht="23.25" customHeight="1">
      <c r="I572" s="27"/>
    </row>
    <row r="573" spans="9:9" ht="23.25" customHeight="1">
      <c r="I573" s="27"/>
    </row>
    <row r="574" spans="9:9" ht="23.25" customHeight="1">
      <c r="I574" s="27"/>
    </row>
    <row r="575" spans="9:9" ht="23.25" customHeight="1">
      <c r="I575" s="27"/>
    </row>
    <row r="576" spans="9:9" ht="23.25" customHeight="1">
      <c r="I576" s="27"/>
    </row>
    <row r="577" spans="9:9" ht="23.25" customHeight="1">
      <c r="I577" s="27"/>
    </row>
    <row r="578" spans="9:9" ht="23.25" customHeight="1">
      <c r="I578" s="27"/>
    </row>
    <row r="579" spans="9:9" ht="23.25" customHeight="1">
      <c r="I579" s="27"/>
    </row>
    <row r="580" spans="9:9" ht="23.25" customHeight="1">
      <c r="I580" s="27"/>
    </row>
    <row r="581" spans="9:9" ht="23.25" customHeight="1">
      <c r="I581" s="27"/>
    </row>
    <row r="582" spans="9:9" ht="23.25" customHeight="1">
      <c r="I582" s="27"/>
    </row>
    <row r="583" spans="9:9" ht="23.25" customHeight="1">
      <c r="I583" s="27"/>
    </row>
    <row r="584" spans="9:9" ht="23.25" customHeight="1">
      <c r="I584" s="27"/>
    </row>
    <row r="585" spans="9:9" ht="23.25" customHeight="1">
      <c r="I585" s="27"/>
    </row>
    <row r="586" spans="9:9" ht="23.25" customHeight="1">
      <c r="I586" s="27"/>
    </row>
    <row r="587" spans="9:9" ht="23.25" customHeight="1">
      <c r="I587" s="27"/>
    </row>
    <row r="588" spans="9:9" ht="23.25" customHeight="1">
      <c r="I588" s="27"/>
    </row>
    <row r="589" spans="9:9" ht="23.25" customHeight="1">
      <c r="I589" s="27"/>
    </row>
    <row r="590" spans="9:9" ht="23.25" customHeight="1">
      <c r="I590" s="27"/>
    </row>
    <row r="591" spans="9:9" ht="23.25" customHeight="1">
      <c r="I591" s="27"/>
    </row>
    <row r="592" spans="9:9" ht="23.25" customHeight="1">
      <c r="I592" s="27"/>
    </row>
    <row r="593" spans="9:9" ht="23.25" customHeight="1">
      <c r="I593" s="27"/>
    </row>
    <row r="594" spans="9:9" ht="23.25" customHeight="1">
      <c r="I594" s="27"/>
    </row>
    <row r="595" spans="9:9" ht="23.25" customHeight="1">
      <c r="I595" s="27"/>
    </row>
    <row r="596" spans="9:9" ht="23.25" customHeight="1">
      <c r="I596" s="27"/>
    </row>
    <row r="597" spans="9:9" ht="23.25" customHeight="1">
      <c r="I597" s="27"/>
    </row>
    <row r="598" spans="9:9" ht="23.25" customHeight="1">
      <c r="I598" s="27"/>
    </row>
    <row r="599" spans="9:9" ht="23.25" customHeight="1">
      <c r="I599" s="27"/>
    </row>
    <row r="600" spans="9:9" ht="23.25" customHeight="1">
      <c r="I600" s="27"/>
    </row>
    <row r="601" spans="9:9" ht="23.25" customHeight="1">
      <c r="I601" s="27"/>
    </row>
    <row r="602" spans="9:9" ht="23.25" customHeight="1">
      <c r="I602" s="27"/>
    </row>
    <row r="603" spans="9:9" ht="23.25" customHeight="1">
      <c r="I603" s="27"/>
    </row>
    <row r="604" spans="9:9" ht="23.25" customHeight="1">
      <c r="I604" s="27"/>
    </row>
    <row r="605" spans="9:9" ht="23.25" customHeight="1">
      <c r="I605" s="27"/>
    </row>
    <row r="606" spans="9:9" ht="23.25" customHeight="1">
      <c r="I606" s="27"/>
    </row>
    <row r="607" spans="9:9" ht="23.25" customHeight="1">
      <c r="I607" s="27"/>
    </row>
    <row r="608" spans="9:9" ht="23.25" customHeight="1">
      <c r="I608" s="27"/>
    </row>
    <row r="609" spans="9:9" ht="23.25" customHeight="1">
      <c r="I609" s="27"/>
    </row>
    <row r="610" spans="9:9" ht="23.25" customHeight="1">
      <c r="I610" s="27"/>
    </row>
    <row r="611" spans="9:9" ht="23.25" customHeight="1">
      <c r="I611" s="27"/>
    </row>
    <row r="612" spans="9:9" ht="23.25" customHeight="1">
      <c r="I612" s="27"/>
    </row>
    <row r="613" spans="9:9" ht="23.25" customHeight="1">
      <c r="I613" s="27"/>
    </row>
    <row r="614" spans="9:9" ht="23.25" customHeight="1">
      <c r="I614" s="27"/>
    </row>
    <row r="615" spans="9:9" ht="23.25" customHeight="1">
      <c r="I615" s="27"/>
    </row>
    <row r="616" spans="9:9" ht="23.25" customHeight="1">
      <c r="I616" s="27"/>
    </row>
    <row r="617" spans="9:9" ht="23.25" customHeight="1">
      <c r="I617" s="27"/>
    </row>
    <row r="618" spans="9:9" ht="23.25" customHeight="1">
      <c r="I618" s="27"/>
    </row>
    <row r="619" spans="9:9" ht="23.25" customHeight="1">
      <c r="I619" s="27"/>
    </row>
    <row r="620" spans="9:9" ht="23.25" customHeight="1">
      <c r="I620" s="27"/>
    </row>
    <row r="621" spans="9:9" ht="23.25" customHeight="1">
      <c r="I621" s="27"/>
    </row>
    <row r="622" spans="9:9" ht="23.25" customHeight="1">
      <c r="I622" s="27"/>
    </row>
    <row r="623" spans="9:9" ht="23.25" customHeight="1">
      <c r="I623" s="27"/>
    </row>
    <row r="624" spans="9:9" ht="23.25" customHeight="1">
      <c r="I624" s="27"/>
    </row>
    <row r="625" spans="9:9" ht="23.25" customHeight="1">
      <c r="I625" s="27"/>
    </row>
    <row r="626" spans="9:9" ht="23.25" customHeight="1">
      <c r="I626" s="27"/>
    </row>
    <row r="627" spans="9:9" ht="23.25" customHeight="1">
      <c r="I627" s="27"/>
    </row>
    <row r="628" spans="9:9" ht="23.25" customHeight="1">
      <c r="I628" s="27"/>
    </row>
    <row r="629" spans="9:9" ht="23.25" customHeight="1">
      <c r="I629" s="27"/>
    </row>
    <row r="630" spans="9:9" ht="23.25" customHeight="1">
      <c r="I630" s="27"/>
    </row>
    <row r="631" spans="9:9" ht="23.25" customHeight="1">
      <c r="I631" s="27"/>
    </row>
    <row r="632" spans="9:9" ht="23.25" customHeight="1">
      <c r="I632" s="27"/>
    </row>
    <row r="633" spans="9:9" ht="23.25" customHeight="1">
      <c r="I633" s="27"/>
    </row>
    <row r="634" spans="9:9" ht="23.25" customHeight="1">
      <c r="I634" s="27"/>
    </row>
    <row r="635" spans="9:9" ht="23.25" customHeight="1">
      <c r="I635" s="27"/>
    </row>
    <row r="636" spans="9:9" ht="23.25" customHeight="1">
      <c r="I636" s="27"/>
    </row>
    <row r="637" spans="9:9" ht="23.25" customHeight="1">
      <c r="I637" s="27"/>
    </row>
    <row r="638" spans="9:9" ht="23.25" customHeight="1">
      <c r="I638" s="27"/>
    </row>
    <row r="639" spans="9:9" ht="23.25" customHeight="1">
      <c r="I639" s="27"/>
    </row>
    <row r="640" spans="9:9" ht="23.25" customHeight="1">
      <c r="I640" s="27"/>
    </row>
    <row r="641" spans="9:9" ht="23.25" customHeight="1">
      <c r="I641" s="27"/>
    </row>
    <row r="642" spans="9:9" ht="23.25" customHeight="1">
      <c r="I642" s="27"/>
    </row>
    <row r="643" spans="9:9" ht="23.25" customHeight="1">
      <c r="I643" s="27"/>
    </row>
    <row r="644" spans="9:9" ht="23.25" customHeight="1">
      <c r="I644" s="27"/>
    </row>
    <row r="645" spans="9:9" ht="23.25" customHeight="1">
      <c r="I645" s="27"/>
    </row>
    <row r="646" spans="9:9" ht="23.25" customHeight="1">
      <c r="I646" s="27"/>
    </row>
    <row r="647" spans="9:9" ht="23.25" customHeight="1">
      <c r="I647" s="27"/>
    </row>
    <row r="648" spans="9:9" ht="23.25" customHeight="1">
      <c r="I648" s="27"/>
    </row>
    <row r="649" spans="9:9" ht="23.25" customHeight="1">
      <c r="I649" s="27"/>
    </row>
    <row r="650" spans="9:9" ht="23.25" customHeight="1">
      <c r="I650" s="27"/>
    </row>
    <row r="651" spans="9:9" ht="23.25" customHeight="1">
      <c r="I651" s="27"/>
    </row>
    <row r="652" spans="9:9" ht="23.25" customHeight="1">
      <c r="I652" s="27"/>
    </row>
    <row r="653" spans="9:9" ht="23.25" customHeight="1">
      <c r="I653" s="27"/>
    </row>
    <row r="654" spans="9:9" ht="23.25" customHeight="1">
      <c r="I654" s="27"/>
    </row>
    <row r="655" spans="9:9" ht="23.25" customHeight="1">
      <c r="I655" s="27"/>
    </row>
    <row r="656" spans="9:9" ht="23.25" customHeight="1">
      <c r="I656" s="27"/>
    </row>
    <row r="657" spans="9:9" ht="23.25" customHeight="1">
      <c r="I657" s="27"/>
    </row>
    <row r="658" spans="9:9" ht="18" customHeight="1">
      <c r="I658" s="27"/>
    </row>
    <row r="659" spans="9:9" ht="18" customHeight="1">
      <c r="I659" s="27"/>
    </row>
    <row r="660" spans="9:9" ht="18" customHeight="1">
      <c r="I660" s="27"/>
    </row>
    <row r="661" spans="9:9" ht="18" customHeight="1">
      <c r="I661" s="27"/>
    </row>
    <row r="662" spans="9:9" ht="18" customHeight="1">
      <c r="I662" s="27"/>
    </row>
    <row r="663" spans="9:9" ht="18" customHeight="1">
      <c r="I663" s="27"/>
    </row>
    <row r="664" spans="9:9" ht="18" customHeight="1">
      <c r="I664" s="27"/>
    </row>
    <row r="665" spans="9:9" ht="18" customHeight="1">
      <c r="I665" s="27"/>
    </row>
    <row r="666" spans="9:9" ht="18" customHeight="1">
      <c r="I666" s="27"/>
    </row>
    <row r="667" spans="9:9" ht="18" customHeight="1">
      <c r="I667" s="27"/>
    </row>
    <row r="668" spans="9:9" ht="18" customHeight="1">
      <c r="I668" s="27"/>
    </row>
    <row r="669" spans="9:9" ht="18" customHeight="1">
      <c r="I669" s="27"/>
    </row>
    <row r="670" spans="9:9" ht="18" customHeight="1">
      <c r="I670" s="27"/>
    </row>
    <row r="671" spans="9:9" ht="18" customHeight="1">
      <c r="I671" s="27"/>
    </row>
    <row r="672" spans="9:9" ht="18" customHeight="1">
      <c r="I672" s="27"/>
    </row>
    <row r="673" spans="9:9" ht="18" customHeight="1">
      <c r="I673" s="27"/>
    </row>
    <row r="674" spans="9:9" ht="18" customHeight="1">
      <c r="I674" s="27"/>
    </row>
    <row r="675" spans="9:9" ht="18" customHeight="1">
      <c r="I675" s="27"/>
    </row>
    <row r="676" spans="9:9" ht="18" customHeight="1">
      <c r="I676" s="27"/>
    </row>
    <row r="677" spans="9:9" ht="18" customHeight="1">
      <c r="I677" s="27"/>
    </row>
    <row r="678" spans="9:9" ht="18" customHeight="1">
      <c r="I678" s="27"/>
    </row>
    <row r="679" spans="9:9" ht="18" customHeight="1">
      <c r="I679" s="27"/>
    </row>
    <row r="680" spans="9:9" ht="18" customHeight="1">
      <c r="I680" s="27"/>
    </row>
    <row r="681" spans="9:9" ht="18" customHeight="1">
      <c r="I681" s="27"/>
    </row>
    <row r="682" spans="9:9" ht="18" customHeight="1">
      <c r="I682" s="27"/>
    </row>
    <row r="683" spans="9:9" ht="18" customHeight="1">
      <c r="I683" s="27"/>
    </row>
    <row r="684" spans="9:9" ht="18" customHeight="1">
      <c r="I684" s="27"/>
    </row>
    <row r="685" spans="9:9" ht="18" customHeight="1">
      <c r="I685" s="27"/>
    </row>
    <row r="686" spans="9:9" ht="18" customHeight="1">
      <c r="I686" s="27"/>
    </row>
    <row r="687" spans="9:9" ht="18" customHeight="1">
      <c r="I687" s="27"/>
    </row>
    <row r="688" spans="9:9" ht="18" customHeight="1">
      <c r="I688" s="27"/>
    </row>
    <row r="689" spans="9:9" ht="18" customHeight="1">
      <c r="I689" s="27"/>
    </row>
    <row r="690" spans="9:9" ht="18" customHeight="1">
      <c r="I690" s="27"/>
    </row>
    <row r="691" spans="9:9" ht="18" customHeight="1">
      <c r="I691" s="27"/>
    </row>
    <row r="692" spans="9:9" ht="18" customHeight="1">
      <c r="I692" s="27"/>
    </row>
    <row r="693" spans="9:9" ht="18" customHeight="1">
      <c r="I693" s="27"/>
    </row>
    <row r="694" spans="9:9" ht="18" customHeight="1">
      <c r="I694" s="27"/>
    </row>
    <row r="695" spans="9:9" ht="18" customHeight="1">
      <c r="I695" s="27"/>
    </row>
    <row r="696" spans="9:9" ht="18" customHeight="1">
      <c r="I696" s="27"/>
    </row>
    <row r="697" spans="9:9" ht="18" customHeight="1">
      <c r="I697" s="27"/>
    </row>
    <row r="698" spans="9:9" ht="18" customHeight="1">
      <c r="I698" s="27"/>
    </row>
    <row r="699" spans="9:9" ht="18" customHeight="1">
      <c r="I699" s="27"/>
    </row>
    <row r="700" spans="9:9" ht="18" customHeight="1">
      <c r="I700" s="27"/>
    </row>
    <row r="701" spans="9:9" ht="18" customHeight="1">
      <c r="I701" s="27"/>
    </row>
    <row r="702" spans="9:9" ht="18" customHeight="1">
      <c r="I702" s="27"/>
    </row>
    <row r="703" spans="9:9" ht="18" customHeight="1">
      <c r="I703" s="27"/>
    </row>
    <row r="704" spans="9:9" ht="18" customHeight="1">
      <c r="I704" s="27"/>
    </row>
    <row r="705" spans="9:9" ht="18" customHeight="1">
      <c r="I705" s="27"/>
    </row>
    <row r="706" spans="9:9" ht="18" customHeight="1">
      <c r="I706" s="27"/>
    </row>
    <row r="707" spans="9:9" ht="18" customHeight="1">
      <c r="I707" s="27"/>
    </row>
    <row r="708" spans="9:9" ht="18" customHeight="1">
      <c r="I708" s="27"/>
    </row>
    <row r="709" spans="9:9" ht="18" customHeight="1">
      <c r="I709" s="27"/>
    </row>
    <row r="710" spans="9:9" ht="18" customHeight="1">
      <c r="I710" s="27"/>
    </row>
    <row r="711" spans="9:9" ht="18" customHeight="1">
      <c r="I711" s="27"/>
    </row>
    <row r="712" spans="9:9" ht="18" customHeight="1">
      <c r="I712" s="27"/>
    </row>
    <row r="713" spans="9:9" ht="18" customHeight="1">
      <c r="I713" s="27"/>
    </row>
    <row r="714" spans="9:9" ht="18" customHeight="1">
      <c r="I714" s="27"/>
    </row>
    <row r="715" spans="9:9" ht="18" customHeight="1">
      <c r="I715" s="27"/>
    </row>
    <row r="716" spans="9:9" ht="18" customHeight="1">
      <c r="I716" s="27"/>
    </row>
    <row r="717" spans="9:9" ht="18" customHeight="1">
      <c r="I717" s="27"/>
    </row>
    <row r="718" spans="9:9" ht="18" customHeight="1">
      <c r="I718" s="27"/>
    </row>
    <row r="719" spans="9:9" ht="18" customHeight="1">
      <c r="I719" s="27"/>
    </row>
    <row r="720" spans="9:9" ht="18" customHeight="1">
      <c r="I720" s="27"/>
    </row>
    <row r="721" spans="9:9" ht="18" customHeight="1">
      <c r="I721" s="27"/>
    </row>
    <row r="722" spans="9:9" ht="18" customHeight="1">
      <c r="I722" s="27"/>
    </row>
    <row r="723" spans="9:9" ht="18" customHeight="1">
      <c r="I723" s="27"/>
    </row>
    <row r="724" spans="9:9" ht="18" customHeight="1">
      <c r="I724" s="27"/>
    </row>
    <row r="725" spans="9:9" ht="18" customHeight="1">
      <c r="I725" s="27"/>
    </row>
    <row r="726" spans="9:9" ht="18" customHeight="1">
      <c r="I726" s="27"/>
    </row>
    <row r="727" spans="9:9" ht="18" customHeight="1">
      <c r="I727" s="27"/>
    </row>
    <row r="728" spans="9:9" ht="18" customHeight="1">
      <c r="I728" s="27"/>
    </row>
    <row r="729" spans="9:9" ht="18" customHeight="1">
      <c r="I729" s="27"/>
    </row>
    <row r="730" spans="9:9" ht="18" customHeight="1">
      <c r="I730" s="27"/>
    </row>
    <row r="731" spans="9:9" ht="18" customHeight="1">
      <c r="I731" s="27"/>
    </row>
    <row r="732" spans="9:9" ht="18" customHeight="1">
      <c r="I732" s="27"/>
    </row>
    <row r="733" spans="9:9" ht="18" customHeight="1">
      <c r="I733" s="27"/>
    </row>
    <row r="734" spans="9:9" ht="18" customHeight="1">
      <c r="I734" s="27"/>
    </row>
    <row r="735" spans="9:9" ht="18" customHeight="1">
      <c r="I735" s="27"/>
    </row>
    <row r="736" spans="9:9" ht="18" customHeight="1">
      <c r="I736" s="27"/>
    </row>
    <row r="737" spans="9:9" ht="18" customHeight="1">
      <c r="I737" s="27"/>
    </row>
    <row r="738" spans="9:9" ht="18" customHeight="1">
      <c r="I738" s="27"/>
    </row>
    <row r="739" spans="9:9" ht="18" customHeight="1">
      <c r="I739" s="27"/>
    </row>
    <row r="740" spans="9:9" ht="18" customHeight="1">
      <c r="I740" s="27"/>
    </row>
    <row r="741" spans="9:9" ht="18" customHeight="1">
      <c r="I741" s="27"/>
    </row>
    <row r="742" spans="9:9" ht="18" customHeight="1">
      <c r="I742" s="27"/>
    </row>
    <row r="743" spans="9:9" ht="18" customHeight="1">
      <c r="I743" s="27"/>
    </row>
    <row r="744" spans="9:9" ht="18" customHeight="1">
      <c r="I744" s="27"/>
    </row>
    <row r="745" spans="9:9" ht="18" customHeight="1">
      <c r="I745" s="27"/>
    </row>
    <row r="746" spans="9:9" ht="18" customHeight="1">
      <c r="I746" s="27"/>
    </row>
    <row r="747" spans="9:9" ht="18" customHeight="1">
      <c r="I747" s="27"/>
    </row>
    <row r="748" spans="9:9" ht="18" customHeight="1">
      <c r="I748" s="27"/>
    </row>
    <row r="749" spans="9:9" ht="18" customHeight="1">
      <c r="I749" s="27"/>
    </row>
    <row r="750" spans="9:9" ht="18" customHeight="1">
      <c r="I750" s="27"/>
    </row>
    <row r="751" spans="9:9" ht="18" customHeight="1">
      <c r="I751" s="27"/>
    </row>
    <row r="752" spans="9:9" ht="18" customHeight="1">
      <c r="I752" s="27"/>
    </row>
    <row r="753" spans="9:9" ht="18" customHeight="1">
      <c r="I753" s="27"/>
    </row>
    <row r="754" spans="9:9" ht="18" customHeight="1">
      <c r="I754" s="27"/>
    </row>
    <row r="755" spans="9:9" ht="18" customHeight="1">
      <c r="I755" s="27"/>
    </row>
    <row r="756" spans="9:9" ht="18" customHeight="1">
      <c r="I756" s="27"/>
    </row>
    <row r="757" spans="9:9" ht="18" customHeight="1">
      <c r="I757" s="27"/>
    </row>
    <row r="758" spans="9:9" ht="18" customHeight="1">
      <c r="I758" s="27"/>
    </row>
    <row r="759" spans="9:9" ht="18" customHeight="1">
      <c r="I759" s="27"/>
    </row>
    <row r="760" spans="9:9" ht="18" customHeight="1">
      <c r="I760" s="27"/>
    </row>
    <row r="761" spans="9:9" ht="18" customHeight="1">
      <c r="I761" s="27"/>
    </row>
    <row r="762" spans="9:9" ht="18" customHeight="1">
      <c r="I762" s="27"/>
    </row>
    <row r="763" spans="9:9" ht="18" customHeight="1">
      <c r="I763" s="27"/>
    </row>
    <row r="764" spans="9:9" ht="18" customHeight="1">
      <c r="I764" s="27"/>
    </row>
    <row r="765" spans="9:9" ht="18" customHeight="1">
      <c r="I765" s="27"/>
    </row>
    <row r="766" spans="9:9" ht="18" customHeight="1">
      <c r="I766" s="27"/>
    </row>
    <row r="767" spans="9:9" ht="18" customHeight="1">
      <c r="I767" s="27"/>
    </row>
    <row r="768" spans="9:9" ht="18" customHeight="1">
      <c r="I768" s="27"/>
    </row>
    <row r="769" spans="9:9" ht="18" customHeight="1">
      <c r="I769" s="27"/>
    </row>
    <row r="770" spans="9:9" ht="18" customHeight="1">
      <c r="I770" s="27"/>
    </row>
    <row r="771" spans="9:9" ht="18" customHeight="1">
      <c r="I771" s="27"/>
    </row>
    <row r="772" spans="9:9" ht="18" customHeight="1">
      <c r="I772" s="27"/>
    </row>
    <row r="773" spans="9:9" ht="18" customHeight="1">
      <c r="I773" s="27"/>
    </row>
    <row r="774" spans="9:9" ht="18" customHeight="1">
      <c r="I774" s="27"/>
    </row>
    <row r="775" spans="9:9" ht="18" customHeight="1">
      <c r="I775" s="27"/>
    </row>
    <row r="776" spans="9:9" ht="18" customHeight="1">
      <c r="I776" s="27"/>
    </row>
    <row r="777" spans="9:9" ht="18" customHeight="1">
      <c r="I777" s="27"/>
    </row>
    <row r="778" spans="9:9" ht="18" customHeight="1">
      <c r="I778" s="27"/>
    </row>
    <row r="779" spans="9:9" ht="18" customHeight="1">
      <c r="I779" s="27"/>
    </row>
    <row r="780" spans="9:9" ht="18" customHeight="1">
      <c r="I780" s="27"/>
    </row>
    <row r="781" spans="9:9" ht="18" customHeight="1">
      <c r="I781" s="27"/>
    </row>
    <row r="782" spans="9:9" ht="18" customHeight="1">
      <c r="I782" s="27"/>
    </row>
    <row r="783" spans="9:9" ht="18" customHeight="1">
      <c r="I783" s="27"/>
    </row>
    <row r="784" spans="9:9" ht="18" customHeight="1">
      <c r="I784" s="27"/>
    </row>
    <row r="785" spans="9:9" ht="18" customHeight="1">
      <c r="I785" s="27"/>
    </row>
    <row r="786" spans="9:9" ht="18" customHeight="1">
      <c r="I786" s="27"/>
    </row>
    <row r="787" spans="9:9" ht="18" customHeight="1">
      <c r="I787" s="27"/>
    </row>
    <row r="788" spans="9:9" ht="18" customHeight="1">
      <c r="I788" s="27"/>
    </row>
    <row r="789" spans="9:9" ht="18" customHeight="1">
      <c r="I789" s="27"/>
    </row>
    <row r="790" spans="9:9" ht="18" customHeight="1">
      <c r="I790" s="27"/>
    </row>
    <row r="791" spans="9:9" ht="18" customHeight="1">
      <c r="I791" s="27"/>
    </row>
    <row r="792" spans="9:9" ht="18" customHeight="1">
      <c r="I792" s="27"/>
    </row>
    <row r="793" spans="9:9" ht="18" customHeight="1">
      <c r="I793" s="27"/>
    </row>
    <row r="794" spans="9:9" ht="18" customHeight="1">
      <c r="I794" s="27"/>
    </row>
    <row r="795" spans="9:9" ht="18" customHeight="1">
      <c r="I795" s="27"/>
    </row>
    <row r="796" spans="9:9" ht="18" customHeight="1">
      <c r="I796" s="27"/>
    </row>
    <row r="797" spans="9:9" ht="18" customHeight="1">
      <c r="I797" s="27"/>
    </row>
    <row r="798" spans="9:9" ht="18" customHeight="1">
      <c r="I798" s="27"/>
    </row>
    <row r="799" spans="9:9" ht="18" customHeight="1">
      <c r="I799" s="27"/>
    </row>
    <row r="800" spans="9:9" ht="18" customHeight="1">
      <c r="I800" s="27"/>
    </row>
    <row r="801" spans="9:9" ht="18" customHeight="1">
      <c r="I801" s="27"/>
    </row>
    <row r="802" spans="9:9" ht="18" customHeight="1">
      <c r="I802" s="27"/>
    </row>
    <row r="803" spans="9:9" ht="18" customHeight="1">
      <c r="I803" s="27"/>
    </row>
    <row r="804" spans="9:9" ht="18" customHeight="1">
      <c r="I804" s="27"/>
    </row>
    <row r="805" spans="9:9" ht="18" customHeight="1">
      <c r="I805" s="27"/>
    </row>
    <row r="806" spans="9:9" ht="18" customHeight="1">
      <c r="I806" s="27"/>
    </row>
    <row r="807" spans="9:9" ht="18" customHeight="1">
      <c r="I807" s="27"/>
    </row>
    <row r="808" spans="9:9" ht="18" customHeight="1">
      <c r="I808" s="27"/>
    </row>
    <row r="809" spans="9:9" ht="18" customHeight="1">
      <c r="I809" s="27"/>
    </row>
    <row r="810" spans="9:9" ht="18" customHeight="1">
      <c r="I810" s="27"/>
    </row>
    <row r="811" spans="9:9" ht="18" customHeight="1">
      <c r="I811" s="27"/>
    </row>
    <row r="812" spans="9:9" ht="18" customHeight="1">
      <c r="I812" s="27"/>
    </row>
    <row r="813" spans="9:9" ht="18" customHeight="1">
      <c r="I813" s="27"/>
    </row>
    <row r="814" spans="9:9" ht="18" customHeight="1">
      <c r="I814" s="27"/>
    </row>
    <row r="815" spans="9:9" ht="18" customHeight="1">
      <c r="I815" s="27"/>
    </row>
    <row r="816" spans="9:9" ht="18" customHeight="1">
      <c r="I816" s="27"/>
    </row>
    <row r="817" spans="9:9" ht="18" customHeight="1">
      <c r="I817" s="27"/>
    </row>
    <row r="818" spans="9:9" ht="18" customHeight="1">
      <c r="I818" s="27"/>
    </row>
    <row r="819" spans="9:9" ht="18" customHeight="1">
      <c r="I819" s="27"/>
    </row>
    <row r="820" spans="9:9" ht="18" customHeight="1">
      <c r="I820" s="27"/>
    </row>
    <row r="821" spans="9:9" ht="18" customHeight="1">
      <c r="I821" s="27"/>
    </row>
    <row r="822" spans="9:9" ht="18" customHeight="1">
      <c r="I822" s="27"/>
    </row>
    <row r="823" spans="9:9" ht="18" customHeight="1">
      <c r="I823" s="27"/>
    </row>
    <row r="824" spans="9:9" ht="18" customHeight="1">
      <c r="I824" s="27"/>
    </row>
    <row r="825" spans="9:9" ht="18" customHeight="1">
      <c r="I825" s="27"/>
    </row>
    <row r="826" spans="9:9" ht="18" customHeight="1">
      <c r="I826" s="27"/>
    </row>
    <row r="827" spans="9:9" ht="18" customHeight="1">
      <c r="I827" s="27"/>
    </row>
    <row r="828" spans="9:9" ht="18" customHeight="1">
      <c r="I828" s="27"/>
    </row>
    <row r="829" spans="9:9" ht="18" customHeight="1">
      <c r="I829" s="27"/>
    </row>
    <row r="830" spans="9:9" ht="18" customHeight="1">
      <c r="I830" s="27"/>
    </row>
    <row r="831" spans="9:9" ht="18" customHeight="1">
      <c r="I831" s="27"/>
    </row>
    <row r="832" spans="9:9" ht="18" customHeight="1">
      <c r="I832" s="27"/>
    </row>
    <row r="833" spans="9:9" ht="18" customHeight="1">
      <c r="I833" s="27"/>
    </row>
    <row r="834" spans="9:9" ht="18" customHeight="1">
      <c r="I834" s="27"/>
    </row>
    <row r="835" spans="9:9" ht="18" customHeight="1">
      <c r="I835" s="27"/>
    </row>
    <row r="836" spans="9:9" ht="18" customHeight="1">
      <c r="I836" s="27"/>
    </row>
    <row r="837" spans="9:9" ht="18" customHeight="1">
      <c r="I837" s="27"/>
    </row>
    <row r="838" spans="9:9" ht="18" customHeight="1">
      <c r="I838" s="27"/>
    </row>
    <row r="839" spans="9:9" ht="18" customHeight="1">
      <c r="I839" s="27"/>
    </row>
    <row r="840" spans="9:9" ht="18" customHeight="1">
      <c r="I840" s="27"/>
    </row>
    <row r="841" spans="9:9" ht="18" customHeight="1">
      <c r="I841" s="27"/>
    </row>
    <row r="842" spans="9:9" ht="18" customHeight="1">
      <c r="I842" s="27"/>
    </row>
    <row r="843" spans="9:9" ht="18" customHeight="1">
      <c r="I843" s="27"/>
    </row>
    <row r="844" spans="9:9" ht="18" customHeight="1">
      <c r="I844" s="27"/>
    </row>
    <row r="845" spans="9:9" ht="18" customHeight="1">
      <c r="I845" s="27"/>
    </row>
    <row r="846" spans="9:9" ht="18" customHeight="1">
      <c r="I846" s="27"/>
    </row>
    <row r="847" spans="9:9" ht="18" customHeight="1">
      <c r="I847" s="27"/>
    </row>
    <row r="848" spans="9:9" ht="18" customHeight="1">
      <c r="I848" s="27"/>
    </row>
    <row r="849" spans="9:9" ht="18" customHeight="1">
      <c r="I849" s="27"/>
    </row>
    <row r="850" spans="9:9" ht="18" customHeight="1">
      <c r="I850" s="27"/>
    </row>
    <row r="851" spans="9:9" ht="18" customHeight="1">
      <c r="I851" s="27"/>
    </row>
    <row r="852" spans="9:9" ht="18" customHeight="1">
      <c r="I852" s="27"/>
    </row>
    <row r="853" spans="9:9" ht="18" customHeight="1">
      <c r="I853" s="27"/>
    </row>
    <row r="854" spans="9:9" ht="18" customHeight="1">
      <c r="I854" s="27"/>
    </row>
    <row r="855" spans="9:9" ht="18" customHeight="1">
      <c r="I855" s="27"/>
    </row>
    <row r="856" spans="9:9" ht="18" customHeight="1">
      <c r="I856" s="27"/>
    </row>
    <row r="857" spans="9:9" ht="18" customHeight="1">
      <c r="I857" s="27"/>
    </row>
    <row r="858" spans="9:9" ht="18" customHeight="1">
      <c r="I858" s="27"/>
    </row>
    <row r="859" spans="9:9" ht="18" customHeight="1">
      <c r="I859" s="27"/>
    </row>
    <row r="860" spans="9:9" ht="18" customHeight="1">
      <c r="I860" s="27"/>
    </row>
    <row r="861" spans="9:9" ht="18" customHeight="1">
      <c r="I861" s="27"/>
    </row>
    <row r="862" spans="9:9" ht="18" customHeight="1">
      <c r="I862" s="27"/>
    </row>
    <row r="863" spans="9:9" ht="18" customHeight="1">
      <c r="I863" s="27"/>
    </row>
    <row r="864" spans="9:9" ht="18" customHeight="1">
      <c r="I864" s="27"/>
    </row>
    <row r="865" spans="9:9" ht="18" customHeight="1">
      <c r="I865" s="27"/>
    </row>
    <row r="866" spans="9:9" ht="18" customHeight="1">
      <c r="I866" s="27"/>
    </row>
    <row r="867" spans="9:9" ht="18" customHeight="1">
      <c r="I867" s="27"/>
    </row>
    <row r="868" spans="9:9" ht="18" customHeight="1">
      <c r="I868" s="27"/>
    </row>
    <row r="869" spans="9:9" ht="18" customHeight="1">
      <c r="I869" s="27"/>
    </row>
    <row r="870" spans="9:9" ht="18" customHeight="1">
      <c r="I870" s="27"/>
    </row>
    <row r="871" spans="9:9" ht="18" customHeight="1">
      <c r="I871" s="27"/>
    </row>
    <row r="872" spans="9:9" ht="18" customHeight="1">
      <c r="I872" s="27"/>
    </row>
    <row r="873" spans="9:9" ht="18" customHeight="1">
      <c r="I873" s="27"/>
    </row>
    <row r="874" spans="9:9" ht="18" customHeight="1">
      <c r="I874" s="27"/>
    </row>
    <row r="875" spans="9:9" ht="18" customHeight="1">
      <c r="I875" s="27"/>
    </row>
    <row r="876" spans="9:9" ht="18" customHeight="1">
      <c r="I876" s="27"/>
    </row>
    <row r="877" spans="9:9" ht="18" customHeight="1">
      <c r="I877" s="27"/>
    </row>
    <row r="878" spans="9:9" ht="18" customHeight="1">
      <c r="I878" s="27"/>
    </row>
    <row r="879" spans="9:9" ht="18" customHeight="1">
      <c r="I879" s="27"/>
    </row>
    <row r="880" spans="9:9" ht="18" customHeight="1">
      <c r="I880" s="27"/>
    </row>
    <row r="881" spans="9:9" ht="18" customHeight="1">
      <c r="I881" s="27"/>
    </row>
    <row r="882" spans="9:9" ht="18" customHeight="1">
      <c r="I882" s="27"/>
    </row>
    <row r="883" spans="9:9" ht="18" customHeight="1">
      <c r="I883" s="27"/>
    </row>
    <row r="884" spans="9:9" ht="18" customHeight="1">
      <c r="I884" s="27"/>
    </row>
    <row r="885" spans="9:9" ht="18" customHeight="1">
      <c r="I885" s="27"/>
    </row>
    <row r="886" spans="9:9" ht="18" customHeight="1">
      <c r="I886" s="27"/>
    </row>
    <row r="887" spans="9:9" ht="18" customHeight="1">
      <c r="I887" s="27"/>
    </row>
    <row r="888" spans="9:9" ht="18" customHeight="1">
      <c r="I888" s="27"/>
    </row>
    <row r="889" spans="9:9" ht="18" customHeight="1">
      <c r="I889" s="27"/>
    </row>
    <row r="890" spans="9:9" ht="18" customHeight="1">
      <c r="I890" s="27"/>
    </row>
    <row r="891" spans="9:9" ht="18" customHeight="1">
      <c r="I891" s="27"/>
    </row>
    <row r="892" spans="9:9" ht="18" customHeight="1">
      <c r="I892" s="27"/>
    </row>
    <row r="893" spans="9:9" ht="18" customHeight="1">
      <c r="I893" s="27"/>
    </row>
    <row r="894" spans="9:9" ht="18" customHeight="1">
      <c r="I894" s="27"/>
    </row>
    <row r="895" spans="9:9" ht="18" customHeight="1">
      <c r="I895" s="27"/>
    </row>
    <row r="896" spans="9:9" ht="18" customHeight="1">
      <c r="I896" s="27"/>
    </row>
    <row r="897" spans="9:9" ht="18" customHeight="1">
      <c r="I897" s="27"/>
    </row>
    <row r="898" spans="9:9" ht="18" customHeight="1">
      <c r="I898" s="27"/>
    </row>
    <row r="899" spans="9:9" ht="18" customHeight="1">
      <c r="I899" s="27"/>
    </row>
    <row r="900" spans="9:9" ht="18" customHeight="1">
      <c r="I900" s="27"/>
    </row>
    <row r="901" spans="9:9" ht="18" customHeight="1">
      <c r="I901" s="27"/>
    </row>
    <row r="902" spans="9:9" ht="18" customHeight="1">
      <c r="I902" s="27"/>
    </row>
    <row r="903" spans="9:9" ht="18" customHeight="1">
      <c r="I903" s="27"/>
    </row>
    <row r="904" spans="9:9" ht="18" customHeight="1">
      <c r="I904" s="27"/>
    </row>
    <row r="905" spans="9:9" ht="18" customHeight="1">
      <c r="I905" s="27"/>
    </row>
    <row r="906" spans="9:9" ht="18" customHeight="1">
      <c r="I906" s="27"/>
    </row>
    <row r="907" spans="9:9" ht="18" customHeight="1">
      <c r="I907" s="27"/>
    </row>
    <row r="908" spans="9:9" ht="18" customHeight="1">
      <c r="I908" s="27"/>
    </row>
    <row r="909" spans="9:9" ht="18" customHeight="1">
      <c r="I909" s="27"/>
    </row>
    <row r="910" spans="9:9" ht="18" customHeight="1">
      <c r="I910" s="27"/>
    </row>
    <row r="911" spans="9:9" ht="18" customHeight="1">
      <c r="I911" s="27"/>
    </row>
    <row r="912" spans="9:9" ht="18" customHeight="1">
      <c r="I912" s="27"/>
    </row>
    <row r="913" spans="9:9" ht="18" customHeight="1">
      <c r="I913" s="27"/>
    </row>
    <row r="914" spans="9:9" ht="18" customHeight="1">
      <c r="I914" s="27"/>
    </row>
    <row r="915" spans="9:9" ht="18" customHeight="1">
      <c r="I915" s="27"/>
    </row>
    <row r="916" spans="9:9" ht="18" customHeight="1">
      <c r="I916" s="27"/>
    </row>
    <row r="917" spans="9:9" ht="18" customHeight="1">
      <c r="I917" s="27"/>
    </row>
    <row r="918" spans="9:9" ht="18" customHeight="1">
      <c r="I918" s="27"/>
    </row>
    <row r="919" spans="9:9" ht="18" customHeight="1">
      <c r="I919" s="27"/>
    </row>
    <row r="920" spans="9:9" ht="18" customHeight="1">
      <c r="I920" s="27"/>
    </row>
    <row r="921" spans="9:9" ht="18" customHeight="1">
      <c r="I921" s="27"/>
    </row>
    <row r="922" spans="9:9" ht="18" customHeight="1">
      <c r="I922" s="27"/>
    </row>
    <row r="923" spans="9:9" ht="18" customHeight="1">
      <c r="I923" s="27"/>
    </row>
    <row r="924" spans="9:9" ht="18" customHeight="1">
      <c r="I924" s="27"/>
    </row>
    <row r="925" spans="9:9" ht="18" customHeight="1">
      <c r="I925" s="27"/>
    </row>
    <row r="926" spans="9:9" ht="18" customHeight="1">
      <c r="I926" s="27"/>
    </row>
    <row r="927" spans="9:9" ht="18" customHeight="1">
      <c r="I927" s="27"/>
    </row>
    <row r="928" spans="9:9" ht="18" customHeight="1">
      <c r="I928" s="27"/>
    </row>
    <row r="929" spans="9:9" ht="18" customHeight="1">
      <c r="I929" s="27"/>
    </row>
    <row r="930" spans="9:9" ht="18" customHeight="1">
      <c r="I930" s="27"/>
    </row>
    <row r="931" spans="9:9" ht="18" customHeight="1">
      <c r="I931" s="27"/>
    </row>
    <row r="932" spans="9:9" ht="18" customHeight="1">
      <c r="I932" s="27"/>
    </row>
    <row r="933" spans="9:9" ht="18" customHeight="1">
      <c r="I933" s="27"/>
    </row>
    <row r="934" spans="9:9" ht="18" customHeight="1">
      <c r="I934" s="27"/>
    </row>
    <row r="935" spans="9:9" ht="18" customHeight="1">
      <c r="I935" s="27"/>
    </row>
    <row r="936" spans="9:9" ht="18" customHeight="1">
      <c r="I936" s="27"/>
    </row>
    <row r="937" spans="9:9" ht="18" customHeight="1">
      <c r="I937" s="27"/>
    </row>
    <row r="938" spans="9:9" ht="18" customHeight="1">
      <c r="I938" s="27"/>
    </row>
    <row r="939" spans="9:9" ht="18" customHeight="1">
      <c r="I939" s="27"/>
    </row>
    <row r="940" spans="9:9" ht="18" customHeight="1">
      <c r="I940" s="27"/>
    </row>
    <row r="941" spans="9:9" ht="18" customHeight="1">
      <c r="I941" s="27"/>
    </row>
    <row r="942" spans="9:9" ht="18" customHeight="1">
      <c r="I942" s="27"/>
    </row>
    <row r="943" spans="9:9" ht="18" customHeight="1">
      <c r="I943" s="27"/>
    </row>
    <row r="944" spans="9:9" ht="18" customHeight="1">
      <c r="I944" s="27"/>
    </row>
    <row r="945" spans="9:9" ht="18" customHeight="1">
      <c r="I945" s="27"/>
    </row>
    <row r="946" spans="9:9" ht="18" customHeight="1">
      <c r="I946" s="27"/>
    </row>
    <row r="947" spans="9:9" ht="18" customHeight="1">
      <c r="I947" s="27"/>
    </row>
    <row r="948" spans="9:9" ht="18" customHeight="1">
      <c r="I948" s="27"/>
    </row>
    <row r="949" spans="9:9" ht="18" customHeight="1">
      <c r="I949" s="27"/>
    </row>
    <row r="950" spans="9:9" ht="18" customHeight="1">
      <c r="I950" s="27"/>
    </row>
    <row r="951" spans="9:9" ht="18" customHeight="1">
      <c r="I951" s="27"/>
    </row>
    <row r="952" spans="9:9" ht="18" customHeight="1">
      <c r="I952" s="27"/>
    </row>
    <row r="953" spans="9:9" ht="18" customHeight="1">
      <c r="I953" s="27"/>
    </row>
    <row r="954" spans="9:9" ht="18" customHeight="1">
      <c r="I954" s="27"/>
    </row>
    <row r="955" spans="9:9" ht="18" customHeight="1">
      <c r="I955" s="27"/>
    </row>
    <row r="956" spans="9:9" ht="18" customHeight="1">
      <c r="I956" s="27"/>
    </row>
    <row r="957" spans="9:9" ht="18" customHeight="1">
      <c r="I957" s="27"/>
    </row>
    <row r="958" spans="9:9" ht="18" customHeight="1">
      <c r="I958" s="27"/>
    </row>
    <row r="959" spans="9:9" ht="18" customHeight="1">
      <c r="I959" s="27"/>
    </row>
    <row r="960" spans="9:9" ht="18" customHeight="1">
      <c r="I960" s="27"/>
    </row>
    <row r="961" spans="9:9" ht="18" customHeight="1">
      <c r="I961" s="27"/>
    </row>
    <row r="962" spans="9:9" ht="18" customHeight="1">
      <c r="I962" s="27"/>
    </row>
    <row r="963" spans="9:9" ht="18" customHeight="1">
      <c r="I963" s="27"/>
    </row>
    <row r="964" spans="9:9" ht="18" customHeight="1">
      <c r="I964" s="27"/>
    </row>
    <row r="965" spans="9:9" ht="18" customHeight="1">
      <c r="I965" s="27"/>
    </row>
    <row r="966" spans="9:9" ht="18" customHeight="1">
      <c r="I966" s="27"/>
    </row>
    <row r="967" spans="9:9" ht="18" customHeight="1">
      <c r="I967" s="27"/>
    </row>
    <row r="968" spans="9:9" ht="18" customHeight="1">
      <c r="I968" s="27"/>
    </row>
    <row r="969" spans="9:9" ht="18" customHeight="1">
      <c r="I969" s="27"/>
    </row>
    <row r="970" spans="9:9" ht="18" customHeight="1">
      <c r="I970" s="27"/>
    </row>
    <row r="971" spans="9:9" ht="18" customHeight="1">
      <c r="I971" s="27"/>
    </row>
    <row r="972" spans="9:9" ht="18" customHeight="1">
      <c r="I972" s="27"/>
    </row>
    <row r="973" spans="9:9" ht="18" customHeight="1">
      <c r="I973" s="27"/>
    </row>
    <row r="974" spans="9:9" ht="18" customHeight="1">
      <c r="I974" s="27"/>
    </row>
    <row r="975" spans="9:9" ht="18" customHeight="1">
      <c r="I975" s="27"/>
    </row>
    <row r="976" spans="9:9" ht="18" customHeight="1">
      <c r="I976" s="27"/>
    </row>
    <row r="977" spans="9:9" ht="18" customHeight="1">
      <c r="I977" s="27"/>
    </row>
    <row r="978" spans="9:9" ht="18" customHeight="1">
      <c r="I978" s="27"/>
    </row>
    <row r="979" spans="9:9" ht="18" customHeight="1">
      <c r="I979" s="27"/>
    </row>
    <row r="980" spans="9:9" ht="18" customHeight="1">
      <c r="I980" s="27"/>
    </row>
    <row r="981" spans="9:9" ht="18" customHeight="1">
      <c r="I981" s="27"/>
    </row>
    <row r="982" spans="9:9" ht="18" customHeight="1">
      <c r="I982" s="27"/>
    </row>
    <row r="983" spans="9:9" ht="18" customHeight="1">
      <c r="I983" s="27"/>
    </row>
    <row r="984" spans="9:9" ht="18" customHeight="1">
      <c r="I984" s="27"/>
    </row>
    <row r="985" spans="9:9" ht="18" customHeight="1">
      <c r="I985" s="27"/>
    </row>
    <row r="986" spans="9:9" ht="18" customHeight="1">
      <c r="I986" s="27"/>
    </row>
    <row r="987" spans="9:9" ht="18" customHeight="1">
      <c r="I987" s="27"/>
    </row>
    <row r="988" spans="9:9" ht="18" customHeight="1">
      <c r="I988" s="27"/>
    </row>
    <row r="989" spans="9:9" ht="18" customHeight="1">
      <c r="I989" s="27"/>
    </row>
    <row r="990" spans="9:9" ht="18" customHeight="1">
      <c r="I990" s="27"/>
    </row>
    <row r="991" spans="9:9" ht="18" customHeight="1">
      <c r="I991" s="27"/>
    </row>
    <row r="992" spans="9:9" ht="18" customHeight="1">
      <c r="I992" s="27"/>
    </row>
    <row r="993" spans="9:9" ht="18" customHeight="1">
      <c r="I993" s="27"/>
    </row>
    <row r="994" spans="9:9" ht="18" customHeight="1">
      <c r="I994" s="27"/>
    </row>
    <row r="995" spans="9:9" ht="18" customHeight="1">
      <c r="I995" s="27"/>
    </row>
    <row r="996" spans="9:9" ht="18" customHeight="1">
      <c r="I996" s="27"/>
    </row>
    <row r="997" spans="9:9" ht="18" customHeight="1">
      <c r="I997" s="27"/>
    </row>
    <row r="998" spans="9:9" ht="18" customHeight="1">
      <c r="I998" s="27"/>
    </row>
    <row r="999" spans="9:9" ht="18" customHeight="1">
      <c r="I999" s="27"/>
    </row>
    <row r="1000" spans="9:9" ht="18" customHeight="1">
      <c r="I1000" s="27"/>
    </row>
    <row r="1001" spans="9:9" ht="18" customHeight="1">
      <c r="I1001" s="27"/>
    </row>
    <row r="1002" spans="9:9" ht="18" customHeight="1">
      <c r="I1002" s="27"/>
    </row>
    <row r="1003" spans="9:9" ht="18" customHeight="1">
      <c r="I1003" s="27"/>
    </row>
    <row r="1004" spans="9:9" ht="18" customHeight="1">
      <c r="I1004" s="27"/>
    </row>
    <row r="1005" spans="9:9" ht="18" customHeight="1">
      <c r="I1005" s="27"/>
    </row>
    <row r="1006" spans="9:9" ht="18" customHeight="1">
      <c r="I1006" s="27"/>
    </row>
    <row r="1007" spans="9:9" ht="18" customHeight="1">
      <c r="I1007" s="27"/>
    </row>
    <row r="1008" spans="9:9" ht="18" customHeight="1">
      <c r="I1008" s="27"/>
    </row>
    <row r="1009" spans="9:9" ht="18" customHeight="1">
      <c r="I1009" s="27"/>
    </row>
    <row r="1010" spans="9:9" ht="18" customHeight="1">
      <c r="I1010" s="27"/>
    </row>
    <row r="1011" spans="9:9" ht="18" customHeight="1">
      <c r="I1011" s="27"/>
    </row>
    <row r="1012" spans="9:9" ht="18" customHeight="1">
      <c r="I1012" s="27"/>
    </row>
    <row r="1013" spans="9:9" ht="18" customHeight="1">
      <c r="I1013" s="27"/>
    </row>
    <row r="1014" spans="9:9" ht="18" customHeight="1">
      <c r="I1014" s="27"/>
    </row>
    <row r="1015" spans="9:9" ht="18" customHeight="1">
      <c r="I1015" s="27"/>
    </row>
    <row r="1016" spans="9:9" ht="18" customHeight="1">
      <c r="I1016" s="27"/>
    </row>
    <row r="1017" spans="9:9" ht="18" customHeight="1">
      <c r="I1017" s="27"/>
    </row>
    <row r="1018" spans="9:9" ht="18" customHeight="1">
      <c r="I1018" s="27"/>
    </row>
    <row r="1019" spans="9:9" ht="18" customHeight="1">
      <c r="I1019" s="27"/>
    </row>
    <row r="1020" spans="9:9" ht="18" customHeight="1">
      <c r="I1020" s="27"/>
    </row>
    <row r="1021" spans="9:9" ht="18" customHeight="1">
      <c r="I1021" s="27"/>
    </row>
    <row r="1022" spans="9:9" ht="18" customHeight="1">
      <c r="I1022" s="27"/>
    </row>
    <row r="1023" spans="9:9" ht="18" customHeight="1">
      <c r="I1023" s="27"/>
    </row>
    <row r="1024" spans="9:9" ht="18" customHeight="1">
      <c r="I1024" s="27"/>
    </row>
    <row r="1025" spans="9:9" ht="18" customHeight="1">
      <c r="I1025" s="27"/>
    </row>
    <row r="1026" spans="9:9" ht="18" customHeight="1">
      <c r="I1026" s="27"/>
    </row>
    <row r="1027" spans="9:9" ht="18" customHeight="1">
      <c r="I1027" s="27"/>
    </row>
    <row r="1028" spans="9:9" ht="18" customHeight="1">
      <c r="I1028" s="27"/>
    </row>
    <row r="1029" spans="9:9" ht="18" customHeight="1">
      <c r="I1029" s="27"/>
    </row>
    <row r="1030" spans="9:9" ht="18" customHeight="1">
      <c r="I1030" s="27"/>
    </row>
    <row r="1031" spans="9:9" ht="18" customHeight="1">
      <c r="I1031" s="27"/>
    </row>
    <row r="1032" spans="9:9" ht="18" customHeight="1">
      <c r="I1032" s="27"/>
    </row>
    <row r="1033" spans="9:9" ht="18" customHeight="1">
      <c r="I1033" s="27"/>
    </row>
    <row r="1034" spans="9:9" ht="18" customHeight="1">
      <c r="I1034" s="27"/>
    </row>
    <row r="1035" spans="9:9" ht="18" customHeight="1">
      <c r="I1035" s="27"/>
    </row>
    <row r="1036" spans="9:9" ht="18" customHeight="1">
      <c r="I1036" s="27"/>
    </row>
    <row r="1037" spans="9:9" ht="18" customHeight="1">
      <c r="I1037" s="27"/>
    </row>
    <row r="1038" spans="9:9" ht="18" customHeight="1">
      <c r="I1038" s="27"/>
    </row>
    <row r="1039" spans="9:9" ht="18" customHeight="1">
      <c r="I1039" s="27"/>
    </row>
    <row r="1040" spans="9:9" ht="18" customHeight="1">
      <c r="I1040" s="27"/>
    </row>
    <row r="1041" spans="9:9" ht="18" customHeight="1">
      <c r="I1041" s="27"/>
    </row>
    <row r="1042" spans="9:9" ht="18" customHeight="1">
      <c r="I1042" s="27"/>
    </row>
    <row r="1043" spans="9:9" ht="18" customHeight="1">
      <c r="I1043" s="27"/>
    </row>
    <row r="1044" spans="9:9" ht="18" customHeight="1">
      <c r="I1044" s="27"/>
    </row>
    <row r="1045" spans="9:9" ht="18" customHeight="1">
      <c r="I1045" s="27"/>
    </row>
    <row r="1046" spans="9:9" ht="18" customHeight="1">
      <c r="I1046" s="27"/>
    </row>
    <row r="1047" spans="9:9" ht="18" customHeight="1">
      <c r="I1047" s="27"/>
    </row>
    <row r="1048" spans="9:9" ht="18" customHeight="1">
      <c r="I1048" s="27"/>
    </row>
    <row r="1049" spans="9:9" ht="18" customHeight="1">
      <c r="I1049" s="27"/>
    </row>
    <row r="1050" spans="9:9" ht="18" customHeight="1">
      <c r="I1050" s="27"/>
    </row>
    <row r="1051" spans="9:9" ht="18" customHeight="1">
      <c r="I1051" s="27"/>
    </row>
    <row r="1052" spans="9:9" ht="18" customHeight="1">
      <c r="I1052" s="27"/>
    </row>
    <row r="1053" spans="9:9" ht="18" customHeight="1">
      <c r="I1053" s="27"/>
    </row>
    <row r="1054" spans="9:9" ht="18" customHeight="1">
      <c r="I1054" s="27"/>
    </row>
    <row r="1055" spans="9:9" ht="18" customHeight="1">
      <c r="I1055" s="27"/>
    </row>
    <row r="1056" spans="9:9" ht="18" customHeight="1">
      <c r="I1056" s="27"/>
    </row>
    <row r="1057" spans="9:9" ht="18" customHeight="1">
      <c r="I1057" s="27"/>
    </row>
    <row r="1058" spans="9:9" ht="18" customHeight="1">
      <c r="I1058" s="27"/>
    </row>
    <row r="1059" spans="9:9" ht="18" customHeight="1">
      <c r="I1059" s="27"/>
    </row>
    <row r="1060" spans="9:9" ht="18" customHeight="1">
      <c r="I1060" s="27"/>
    </row>
    <row r="1061" spans="9:9" ht="18" customHeight="1">
      <c r="I1061" s="27"/>
    </row>
    <row r="1062" spans="9:9" ht="18" customHeight="1">
      <c r="I1062" s="27"/>
    </row>
    <row r="1063" spans="9:9" ht="18" customHeight="1">
      <c r="I1063" s="27"/>
    </row>
    <row r="1064" spans="9:9" ht="18" customHeight="1">
      <c r="I1064" s="27"/>
    </row>
    <row r="1065" spans="9:9" ht="18" customHeight="1">
      <c r="I1065" s="27"/>
    </row>
    <row r="1066" spans="9:9" ht="18" customHeight="1">
      <c r="I1066" s="27"/>
    </row>
    <row r="1067" spans="9:9" ht="18" customHeight="1">
      <c r="I1067" s="27"/>
    </row>
    <row r="1068" spans="9:9" ht="18" customHeight="1">
      <c r="I1068" s="27"/>
    </row>
    <row r="1069" spans="9:9" ht="18" customHeight="1">
      <c r="I1069" s="27"/>
    </row>
    <row r="1070" spans="9:9" ht="18" customHeight="1">
      <c r="I1070" s="27"/>
    </row>
    <row r="1071" spans="9:9" ht="18" customHeight="1">
      <c r="I1071" s="27"/>
    </row>
    <row r="1072" spans="9:9" ht="18" customHeight="1">
      <c r="I1072" s="27"/>
    </row>
    <row r="1073" spans="9:9" ht="18" customHeight="1">
      <c r="I1073" s="27"/>
    </row>
    <row r="1074" spans="9:9" ht="18" customHeight="1">
      <c r="I1074" s="27"/>
    </row>
    <row r="1075" spans="9:9" ht="18" customHeight="1">
      <c r="I1075" s="27"/>
    </row>
    <row r="1076" spans="9:9" ht="18" customHeight="1">
      <c r="I1076" s="27"/>
    </row>
    <row r="1077" spans="9:9" ht="18" customHeight="1">
      <c r="I1077" s="27"/>
    </row>
    <row r="1078" spans="9:9" ht="18" customHeight="1">
      <c r="I1078" s="27"/>
    </row>
    <row r="1079" spans="9:9" ht="18" customHeight="1">
      <c r="I1079" s="27"/>
    </row>
    <row r="1080" spans="9:9" ht="18" customHeight="1">
      <c r="I1080" s="27"/>
    </row>
    <row r="1081" spans="9:9" ht="18" customHeight="1">
      <c r="I1081" s="27"/>
    </row>
    <row r="1082" spans="9:9" ht="18" customHeight="1">
      <c r="I1082" s="27"/>
    </row>
    <row r="1083" spans="9:9" ht="18" customHeight="1">
      <c r="I1083" s="27"/>
    </row>
    <row r="1084" spans="9:9" ht="18" customHeight="1">
      <c r="I1084" s="27"/>
    </row>
    <row r="1085" spans="9:9" ht="18" customHeight="1">
      <c r="I1085" s="27"/>
    </row>
    <row r="1086" spans="9:9" ht="18" customHeight="1">
      <c r="I1086" s="27"/>
    </row>
    <row r="1087" spans="9:9" ht="18" customHeight="1">
      <c r="I1087" s="27"/>
    </row>
    <row r="1088" spans="9:9" ht="18" customHeight="1">
      <c r="I1088" s="27"/>
    </row>
    <row r="1089" spans="9:9" ht="18" customHeight="1">
      <c r="I1089" s="27"/>
    </row>
    <row r="1090" spans="9:9" ht="18" customHeight="1">
      <c r="I1090" s="27"/>
    </row>
    <row r="1091" spans="9:9" ht="18" customHeight="1">
      <c r="I1091" s="27"/>
    </row>
    <row r="1092" spans="9:9" ht="18" customHeight="1">
      <c r="I1092" s="27"/>
    </row>
    <row r="1093" spans="9:9" ht="18" customHeight="1">
      <c r="I1093" s="27"/>
    </row>
    <row r="1094" spans="9:9" ht="18" customHeight="1">
      <c r="I1094" s="27"/>
    </row>
    <row r="1095" spans="9:9" ht="18" customHeight="1">
      <c r="I1095" s="27"/>
    </row>
    <row r="1096" spans="9:9" ht="18" customHeight="1">
      <c r="I1096" s="27"/>
    </row>
    <row r="1097" spans="9:9" ht="18" customHeight="1">
      <c r="I1097" s="27"/>
    </row>
    <row r="1098" spans="9:9" ht="18" customHeight="1">
      <c r="I1098" s="27"/>
    </row>
    <row r="1099" spans="9:9" ht="18" customHeight="1">
      <c r="I1099" s="27"/>
    </row>
    <row r="1100" spans="9:9" ht="18" customHeight="1">
      <c r="I1100" s="27"/>
    </row>
    <row r="1101" spans="9:9" ht="18" customHeight="1">
      <c r="I1101" s="27"/>
    </row>
    <row r="1102" spans="9:9" ht="18" customHeight="1">
      <c r="I1102" s="27"/>
    </row>
    <row r="1103" spans="9:9" ht="18" customHeight="1">
      <c r="I1103" s="27"/>
    </row>
    <row r="1104" spans="9:9" ht="18" customHeight="1">
      <c r="I1104" s="27"/>
    </row>
    <row r="1105" spans="9:9" ht="18" customHeight="1">
      <c r="I1105" s="27"/>
    </row>
    <row r="1106" spans="9:9" ht="18" customHeight="1">
      <c r="I1106" s="27"/>
    </row>
    <row r="1107" spans="9:9" ht="18" customHeight="1">
      <c r="I1107" s="27"/>
    </row>
    <row r="1108" spans="9:9" ht="18" customHeight="1">
      <c r="I1108" s="27"/>
    </row>
    <row r="1109" spans="9:9" ht="18" customHeight="1">
      <c r="I1109" s="27"/>
    </row>
    <row r="1110" spans="9:9" ht="18" customHeight="1">
      <c r="I1110" s="27"/>
    </row>
    <row r="1111" spans="9:9" ht="18" customHeight="1">
      <c r="I1111" s="27"/>
    </row>
    <row r="1112" spans="9:9" ht="18" customHeight="1">
      <c r="I1112" s="27"/>
    </row>
    <row r="1113" spans="9:9" ht="18" customHeight="1">
      <c r="I1113" s="27"/>
    </row>
    <row r="1114" spans="9:9" ht="18" customHeight="1">
      <c r="I1114" s="27"/>
    </row>
    <row r="1115" spans="9:9" ht="18" customHeight="1">
      <c r="I1115" s="27"/>
    </row>
    <row r="1116" spans="9:9" ht="18" customHeight="1">
      <c r="I1116" s="27"/>
    </row>
    <row r="1117" spans="9:9" ht="18" customHeight="1">
      <c r="I1117" s="27"/>
    </row>
    <row r="1118" spans="9:9" ht="18" customHeight="1">
      <c r="I1118" s="27"/>
    </row>
    <row r="1119" spans="9:9" ht="18" customHeight="1">
      <c r="I1119" s="27"/>
    </row>
    <row r="1120" spans="9:9" ht="18" customHeight="1">
      <c r="I1120" s="27"/>
    </row>
    <row r="1121" spans="9:9" ht="18" customHeight="1">
      <c r="I1121" s="27"/>
    </row>
    <row r="1122" spans="9:9" ht="18" customHeight="1">
      <c r="I1122" s="27"/>
    </row>
    <row r="1123" spans="9:9" ht="18" customHeight="1">
      <c r="I1123" s="27"/>
    </row>
    <row r="1124" spans="9:9" ht="18" customHeight="1">
      <c r="I1124" s="27"/>
    </row>
    <row r="1125" spans="9:9" ht="18" customHeight="1">
      <c r="I1125" s="27"/>
    </row>
    <row r="1126" spans="9:9" ht="18" customHeight="1">
      <c r="I1126" s="27"/>
    </row>
    <row r="1127" spans="9:9" ht="18" customHeight="1">
      <c r="I1127" s="27"/>
    </row>
    <row r="1128" spans="9:9" ht="18" customHeight="1">
      <c r="I1128" s="27"/>
    </row>
    <row r="1129" spans="9:9" ht="18" customHeight="1">
      <c r="I1129" s="27"/>
    </row>
    <row r="1130" spans="9:9" ht="18" customHeight="1">
      <c r="I1130" s="27"/>
    </row>
    <row r="1131" spans="9:9" ht="18" customHeight="1">
      <c r="I1131" s="27"/>
    </row>
    <row r="1132" spans="9:9" ht="18" customHeight="1">
      <c r="I1132" s="27"/>
    </row>
    <row r="1133" spans="9:9" ht="18" customHeight="1">
      <c r="I1133" s="27"/>
    </row>
    <row r="1134" spans="9:9" ht="18" customHeight="1">
      <c r="I1134" s="27"/>
    </row>
    <row r="1135" spans="9:9" ht="18" customHeight="1">
      <c r="I1135" s="27"/>
    </row>
    <row r="1136" spans="9:9" ht="18" customHeight="1">
      <c r="I1136" s="27"/>
    </row>
    <row r="1137" spans="9:9" ht="18" customHeight="1">
      <c r="I1137" s="27"/>
    </row>
    <row r="1138" spans="9:9" ht="18" customHeight="1">
      <c r="I1138" s="27"/>
    </row>
    <row r="1139" spans="9:9" ht="18" customHeight="1">
      <c r="I1139" s="27"/>
    </row>
    <row r="1140" spans="9:9" ht="18" customHeight="1">
      <c r="I1140" s="27"/>
    </row>
    <row r="1141" spans="9:9" ht="18" customHeight="1">
      <c r="I1141" s="27"/>
    </row>
    <row r="1142" spans="9:9" ht="18" customHeight="1">
      <c r="I1142" s="27"/>
    </row>
    <row r="1143" spans="9:9" ht="18" customHeight="1">
      <c r="I1143" s="27"/>
    </row>
    <row r="1144" spans="9:9" ht="18" customHeight="1">
      <c r="I1144" s="27"/>
    </row>
    <row r="1145" spans="9:9" ht="18" customHeight="1">
      <c r="I1145" s="27"/>
    </row>
    <row r="1146" spans="9:9" ht="18" customHeight="1">
      <c r="I1146" s="27"/>
    </row>
    <row r="1147" spans="9:9" ht="18" customHeight="1">
      <c r="I1147" s="27"/>
    </row>
    <row r="1148" spans="9:9" ht="18" customHeight="1">
      <c r="I1148" s="27"/>
    </row>
    <row r="1149" spans="9:9" ht="18" customHeight="1">
      <c r="I1149" s="27"/>
    </row>
    <row r="1150" spans="9:9" ht="18" customHeight="1">
      <c r="I1150" s="27"/>
    </row>
    <row r="1151" spans="9:9" ht="18" customHeight="1">
      <c r="I1151" s="27"/>
    </row>
    <row r="1152" spans="9:9" ht="18" customHeight="1">
      <c r="I1152" s="27"/>
    </row>
    <row r="1153" spans="9:9" ht="18" customHeight="1">
      <c r="I1153" s="27"/>
    </row>
    <row r="1154" spans="9:9" ht="18" customHeight="1">
      <c r="I1154" s="27"/>
    </row>
    <row r="1155" spans="9:9" ht="18" customHeight="1">
      <c r="I1155" s="27"/>
    </row>
    <row r="1156" spans="9:9" ht="18" customHeight="1">
      <c r="I1156" s="27"/>
    </row>
    <row r="1157" spans="9:9" ht="18" customHeight="1">
      <c r="I1157" s="27"/>
    </row>
    <row r="1158" spans="9:9" ht="18" customHeight="1">
      <c r="I1158" s="27"/>
    </row>
    <row r="1159" spans="9:9" ht="18" customHeight="1">
      <c r="I1159" s="27"/>
    </row>
    <row r="1160" spans="9:9" ht="18" customHeight="1">
      <c r="I1160" s="27"/>
    </row>
    <row r="1161" spans="9:9" ht="18" customHeight="1">
      <c r="I1161" s="27"/>
    </row>
    <row r="1162" spans="9:9" ht="18" customHeight="1">
      <c r="I1162" s="27"/>
    </row>
    <row r="1163" spans="9:9" ht="18" customHeight="1">
      <c r="I1163" s="27"/>
    </row>
    <row r="1164" spans="9:9" ht="18" customHeight="1">
      <c r="I1164" s="27"/>
    </row>
    <row r="1165" spans="9:9" ht="18" customHeight="1">
      <c r="I1165" s="27"/>
    </row>
    <row r="1166" spans="9:9" ht="18" customHeight="1">
      <c r="I1166" s="27"/>
    </row>
    <row r="1167" spans="9:9" ht="18" customHeight="1">
      <c r="I1167" s="27"/>
    </row>
    <row r="1168" spans="9:9" ht="18" customHeight="1">
      <c r="I1168" s="27"/>
    </row>
    <row r="1169" spans="9:9" ht="18" customHeight="1">
      <c r="I1169" s="27"/>
    </row>
    <row r="1170" spans="9:9" ht="18" customHeight="1">
      <c r="I1170" s="27"/>
    </row>
    <row r="1171" spans="9:9" ht="18" customHeight="1">
      <c r="I1171" s="27"/>
    </row>
    <row r="1172" spans="9:9" ht="18" customHeight="1">
      <c r="I1172" s="27"/>
    </row>
    <row r="1173" spans="9:9" ht="18" customHeight="1">
      <c r="I1173" s="27"/>
    </row>
    <row r="1174" spans="9:9" ht="18" customHeight="1">
      <c r="I1174" s="27"/>
    </row>
    <row r="1175" spans="9:9" ht="18" customHeight="1">
      <c r="I1175" s="27"/>
    </row>
    <row r="1176" spans="9:9" ht="18" customHeight="1">
      <c r="I1176" s="27"/>
    </row>
    <row r="1177" spans="9:9" ht="18" customHeight="1">
      <c r="I1177" s="27"/>
    </row>
    <row r="1178" spans="9:9" ht="18" customHeight="1">
      <c r="I1178" s="27"/>
    </row>
    <row r="1179" spans="9:9" ht="18" customHeight="1">
      <c r="I1179" s="27"/>
    </row>
    <row r="1180" spans="9:9" ht="18" customHeight="1">
      <c r="I1180" s="27"/>
    </row>
    <row r="1181" spans="9:9" ht="18" customHeight="1">
      <c r="I1181" s="27"/>
    </row>
    <row r="1182" spans="9:9" ht="18" customHeight="1">
      <c r="I1182" s="27"/>
    </row>
    <row r="1183" spans="9:9" ht="18" customHeight="1">
      <c r="I1183" s="27"/>
    </row>
    <row r="1184" spans="9:9" ht="18" customHeight="1">
      <c r="I1184" s="27"/>
    </row>
    <row r="1185" spans="9:9" ht="18" customHeight="1">
      <c r="I1185" s="27"/>
    </row>
    <row r="1186" spans="9:9" ht="18" customHeight="1">
      <c r="I1186" s="27"/>
    </row>
    <row r="1187" spans="9:9" ht="18" customHeight="1">
      <c r="I1187" s="27"/>
    </row>
    <row r="1188" spans="9:9" ht="18" customHeight="1">
      <c r="I1188" s="27"/>
    </row>
    <row r="1189" spans="9:9" ht="18" customHeight="1">
      <c r="I1189" s="27"/>
    </row>
    <row r="1190" spans="9:9" ht="18" customHeight="1">
      <c r="I1190" s="27"/>
    </row>
    <row r="1191" spans="9:9" ht="18" customHeight="1">
      <c r="I1191" s="27"/>
    </row>
    <row r="1192" spans="9:9" ht="18" customHeight="1">
      <c r="I1192" s="27"/>
    </row>
    <row r="1193" spans="9:9" ht="18" customHeight="1">
      <c r="I1193" s="27"/>
    </row>
    <row r="1194" spans="9:9" ht="18" customHeight="1">
      <c r="I1194" s="27"/>
    </row>
    <row r="1195" spans="9:9" ht="18" customHeight="1">
      <c r="I1195" s="27"/>
    </row>
    <row r="1196" spans="9:9" ht="18" customHeight="1">
      <c r="I1196" s="27"/>
    </row>
    <row r="1197" spans="9:9" ht="18" customHeight="1">
      <c r="I1197" s="27"/>
    </row>
    <row r="1198" spans="9:9" ht="18" customHeight="1">
      <c r="I1198" s="27"/>
    </row>
    <row r="1199" spans="9:9" ht="18" customHeight="1">
      <c r="I1199" s="27"/>
    </row>
    <row r="1200" spans="9:9" ht="18" customHeight="1">
      <c r="I1200" s="27"/>
    </row>
    <row r="1201" spans="9:13" ht="18" customHeight="1">
      <c r="I1201" s="27"/>
    </row>
    <row r="1202" spans="9:13" ht="18" customHeight="1">
      <c r="I1202" s="27"/>
    </row>
    <row r="1203" spans="9:13" ht="18" customHeight="1">
      <c r="I1203" s="27"/>
    </row>
    <row r="1204" spans="9:13" ht="18" customHeight="1">
      <c r="I1204" s="27"/>
    </row>
    <row r="1205" spans="9:13" ht="18" customHeight="1">
      <c r="I1205" s="27"/>
    </row>
    <row r="1206" spans="9:13" ht="18" customHeight="1">
      <c r="I1206" s="27"/>
    </row>
    <row r="1207" spans="9:13" ht="18" customHeight="1">
      <c r="I1207" s="27"/>
    </row>
    <row r="1209" spans="9:13" ht="18" customHeight="1">
      <c r="M1209" s="33">
        <f>SUM(M219:M245)</f>
        <v>6869440</v>
      </c>
    </row>
    <row r="1212" spans="9:13" ht="18" customHeight="1">
      <c r="K1212" s="32" t="s">
        <v>29</v>
      </c>
      <c r="M1212" s="33" t="e">
        <f>#REF!+#REF!+#REF!+#REF!</f>
        <v>#REF!</v>
      </c>
    </row>
    <row r="1213" spans="9:13" ht="18" customHeight="1">
      <c r="K1213" s="32" t="s">
        <v>20</v>
      </c>
      <c r="M1213" s="33" t="e">
        <f>M59+#REF!+M60+#REF!+#REF!+#REF!</f>
        <v>#REF!</v>
      </c>
    </row>
    <row r="1214" spans="9:13" ht="18" customHeight="1">
      <c r="K1214" s="32" t="s">
        <v>30</v>
      </c>
      <c r="M1214" s="33" t="e">
        <f>SUM(#REF!,#REF!,#REF!,#REF!,#REF!,#REF!)</f>
        <v>#REF!</v>
      </c>
    </row>
    <row r="1215" spans="9:13" ht="18" customHeight="1">
      <c r="K1215" s="32" t="s">
        <v>23</v>
      </c>
      <c r="M1215" s="33" t="e">
        <f>#REF!+#REF!+#REF!+#REF!+#REF!+#REF!+#REF!</f>
        <v>#REF!</v>
      </c>
    </row>
    <row r="1216" spans="9:13" ht="18" customHeight="1">
      <c r="K1216" s="32" t="s">
        <v>15</v>
      </c>
      <c r="M1216" s="33" t="e">
        <f>#REF!+#REF!+#REF!+#REF!+#REF!</f>
        <v>#REF!</v>
      </c>
    </row>
    <row r="1217" spans="11:13" ht="18" customHeight="1">
      <c r="K1217" s="32" t="s">
        <v>24</v>
      </c>
    </row>
    <row r="1218" spans="11:13" ht="18" customHeight="1">
      <c r="K1218" s="32" t="s">
        <v>19</v>
      </c>
      <c r="M1218" s="33" t="e">
        <f>#REF!</f>
        <v>#REF!</v>
      </c>
    </row>
    <row r="1219" spans="11:13" ht="18" customHeight="1">
      <c r="K1219" s="32" t="s">
        <v>11</v>
      </c>
      <c r="M1219" s="33" t="e">
        <f>#REF!</f>
        <v>#REF!</v>
      </c>
    </row>
    <row r="1220" spans="11:13" ht="18" customHeight="1">
      <c r="K1220" s="32" t="s">
        <v>27</v>
      </c>
      <c r="M1220" s="33" t="e">
        <f>#REF!+#REF!+#REF!+#REF!+#REF!+#REF!+#REF!+#REF!+#REF!</f>
        <v>#REF!</v>
      </c>
    </row>
    <row r="1221" spans="11:13" ht="18" customHeight="1">
      <c r="K1221" s="32" t="s">
        <v>26</v>
      </c>
      <c r="M1221" s="33" t="e">
        <f>#REF!+#REF!+#REF!+#REF!+#REF!+#REF!+#REF!+#REF!+#REF!+#REF!+#REF!+#REF!</f>
        <v>#REF!</v>
      </c>
    </row>
    <row r="1222" spans="11:13" ht="18" customHeight="1">
      <c r="K1222" s="32" t="s">
        <v>22</v>
      </c>
      <c r="M1222" s="33" t="e">
        <f>#REF!+#REF!+#REF!+#REF!+#REF!+#REF!+#REF!+#REF!+#REF!+#REF!+#REF!</f>
        <v>#REF!</v>
      </c>
    </row>
    <row r="1223" spans="11:13" ht="18" customHeight="1">
      <c r="K1223" s="32" t="s">
        <v>25</v>
      </c>
      <c r="M1223" s="33" t="e">
        <f>#REF!+#REF!+#REF!+#REF!+#REF!</f>
        <v>#REF!</v>
      </c>
    </row>
    <row r="1224" spans="11:13" ht="18" customHeight="1">
      <c r="K1224" s="32" t="s">
        <v>28</v>
      </c>
      <c r="M1224" s="33" t="e">
        <f>#REF!+#REF!+#REF!+#REF!+#REF!+#REF!+#REF!+#REF!+#REF!+#REF!+#REF!</f>
        <v>#REF!</v>
      </c>
    </row>
    <row r="1225" spans="11:13" ht="18" customHeight="1">
      <c r="K1225" s="32" t="s">
        <v>17</v>
      </c>
      <c r="M1225" s="33" t="e">
        <f>#REF!</f>
        <v>#REF!</v>
      </c>
    </row>
    <row r="1226" spans="11:13" ht="18" customHeight="1">
      <c r="K1226" s="32" t="s">
        <v>12</v>
      </c>
      <c r="M1226" s="33" t="e">
        <f>#REF!</f>
        <v>#REF!</v>
      </c>
    </row>
    <row r="1227" spans="11:13" ht="18" customHeight="1">
      <c r="K1227" s="32" t="s">
        <v>21</v>
      </c>
      <c r="M1227" s="33" t="e">
        <f>#REF!+#REF!+#REF!+#REF!+#REF!+#REF!+#REF!+#REF!+#REF!</f>
        <v>#REF!</v>
      </c>
    </row>
    <row r="1228" spans="11:13" ht="18" customHeight="1">
      <c r="K1228" s="32" t="s">
        <v>18</v>
      </c>
      <c r="M1228" s="33" t="e">
        <f>#REF!+#REF!+#REF!+#REF!+#REF!+#REF!+#REF!+#REF!+#REF!+#REF!</f>
        <v>#REF!</v>
      </c>
    </row>
    <row r="1229" spans="11:13" ht="18" customHeight="1">
      <c r="K1229" s="32" t="s">
        <v>31</v>
      </c>
      <c r="M1229" s="33">
        <v>16856000</v>
      </c>
    </row>
    <row r="1230" spans="11:13" ht="18" customHeight="1">
      <c r="M1230" s="33" t="e">
        <f>원가계산서!#REF!-(원가계산서!#REF!-원가계산서!C24)</f>
        <v>#REF!</v>
      </c>
    </row>
    <row r="1231" spans="11:13" ht="18" customHeight="1">
      <c r="K1231" s="32" t="s">
        <v>32</v>
      </c>
      <c r="M1231" s="33">
        <v>-56000</v>
      </c>
    </row>
    <row r="1232" spans="11:13" ht="18" customHeight="1">
      <c r="M1232" s="33" t="e">
        <f>SUBTOTAL(9,M1212:M1231)</f>
        <v>#REF!</v>
      </c>
    </row>
  </sheetData>
  <autoFilter ref="B1:BJ1207">
    <filterColumn colId="6" showButton="0"/>
    <filterColumn colId="8" showButton="0"/>
    <filterColumn colId="10" showButton="0"/>
  </autoFilter>
  <mergeCells count="9">
    <mergeCell ref="C1:C2"/>
    <mergeCell ref="D1:D2"/>
    <mergeCell ref="E1:E2"/>
    <mergeCell ref="N1:N2"/>
    <mergeCell ref="G1:G2"/>
    <mergeCell ref="H1:I1"/>
    <mergeCell ref="L1:M1"/>
    <mergeCell ref="J1:K1"/>
    <mergeCell ref="F1:F2"/>
  </mergeCells>
  <phoneticPr fontId="2" type="noConversion"/>
  <dataValidations count="1">
    <dataValidation type="list" allowBlank="1" showInputMessage="1" showErrorMessage="1" sqref="F353:F376 F247:F272 F165:F190 F220:F244 F275:F298 F301:F324 F192:F217 F31:F55 F85:F109 F112:F136 F58:F82 F138:F163 F327:F350">
      <formula1>단위</formula1>
    </dataValidation>
  </dataValidations>
  <printOptions gridLines="1"/>
  <pageMargins left="0.62992125984251968" right="0.19685039370078741" top="0.55118110236220474" bottom="0.43307086614173229" header="0.35433070866141736" footer="0.15748031496062992"/>
  <pageSetup paperSize="9" scale="78" orientation="landscape" horizontalDpi="300" verticalDpi="300" r:id="rId1"/>
  <headerFooter alignWithMargins="0">
    <oddFooter>&amp;C&amp;P&amp;R&amp;"맑은 고딕,보통"(주)빅터하우스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120"/>
  <sheetViews>
    <sheetView view="pageBreakPreview" zoomScaleNormal="115" zoomScaleSheetLayoutView="100" workbookViewId="0">
      <selection activeCell="B37" sqref="B37"/>
    </sheetView>
  </sheetViews>
  <sheetFormatPr defaultColWidth="8.6640625" defaultRowHeight="21" customHeight="1"/>
  <cols>
    <col min="1" max="1" width="7.6640625" style="6" customWidth="1"/>
    <col min="2" max="2" width="20.44140625" style="6" customWidth="1"/>
    <col min="3" max="3" width="22.109375" style="6" customWidth="1"/>
    <col min="4" max="4" width="25" style="6" customWidth="1"/>
    <col min="5" max="5" width="8.21875" style="6" customWidth="1"/>
    <col min="6" max="6" width="29.21875" style="6" customWidth="1"/>
    <col min="7" max="7" width="12" style="13" customWidth="1"/>
    <col min="8" max="8" width="11.77734375" style="6" customWidth="1"/>
    <col min="9" max="9" width="10.77734375" style="6" bestFit="1" customWidth="1"/>
    <col min="10" max="16384" width="8.6640625" style="6"/>
  </cols>
  <sheetData>
    <row r="1" spans="1:8" ht="21.75" customHeight="1">
      <c r="A1" s="437" t="s">
        <v>256</v>
      </c>
      <c r="B1" s="438"/>
      <c r="C1" s="438"/>
      <c r="D1" s="438"/>
      <c r="E1" s="438"/>
      <c r="F1" s="439"/>
    </row>
    <row r="2" spans="1:8" s="8" customFormat="1" ht="4.5" customHeight="1">
      <c r="A2" s="9"/>
      <c r="B2" s="9"/>
      <c r="C2" s="9"/>
      <c r="G2" s="14"/>
    </row>
    <row r="3" spans="1:8" s="8" customFormat="1" ht="21" customHeight="1">
      <c r="A3" s="107" t="str">
        <f>"제  출  처  /  TO      :  "&amp;TEXT(입력!B4,)&amp;" 貴中"</f>
        <v>제  출  처  /  TO      :  성현교회 貴中</v>
      </c>
      <c r="B3" s="108"/>
      <c r="C3" s="108"/>
      <c r="D3" s="10"/>
      <c r="E3" s="10"/>
      <c r="F3" s="10"/>
      <c r="G3" s="14"/>
    </row>
    <row r="4" spans="1:8" s="8" customFormat="1" ht="21" customHeight="1">
      <c r="A4" s="107" t="str">
        <f>"공  사  명  /  PROJECT :  "&amp;TEXT(입력!B5,)</f>
        <v>공  사  명  /  PROJECT :  부속어린이집 인테리어공사</v>
      </c>
      <c r="B4" s="108"/>
      <c r="C4" s="108"/>
      <c r="D4" s="10"/>
      <c r="E4" s="10"/>
      <c r="F4" s="10"/>
      <c r="G4" s="14"/>
    </row>
    <row r="5" spans="1:8" s="8" customFormat="1" ht="21" customHeight="1">
      <c r="A5" s="107" t="str">
        <f>"날      짜  /  DATE    :  "&amp; TEXT(입력!B6,"YYYY년  MM월  DD일")</f>
        <v>날      짜  /  DATE    :  2014년  04월  05일</v>
      </c>
      <c r="B5" s="108"/>
      <c r="C5" s="108"/>
      <c r="D5" s="10"/>
      <c r="E5" s="10"/>
      <c r="F5" s="10"/>
      <c r="G5" s="14"/>
    </row>
    <row r="6" spans="1:8" s="8" customFormat="1" ht="21" customHeight="1">
      <c r="A6" s="107" t="e">
        <f>"금      액  /  AMOUNT  :  일금  "&amp;NUMBERSTRING(C30,1)&amp;" 원정"&amp;"( \"&amp;TEXT(C30,"#,##0")&amp;" )VAT별도"</f>
        <v>#REF!</v>
      </c>
      <c r="B6" s="108"/>
      <c r="C6" s="108"/>
      <c r="D6" s="10"/>
      <c r="E6" s="10"/>
      <c r="F6" s="10"/>
      <c r="G6" s="14"/>
    </row>
    <row r="7" spans="1:8" ht="14.25" customHeight="1">
      <c r="A7" s="153" t="s">
        <v>201</v>
      </c>
      <c r="B7" s="154"/>
      <c r="C7" s="154"/>
      <c r="D7" s="155"/>
      <c r="E7" s="155"/>
    </row>
    <row r="8" spans="1:8" ht="14.25" customHeight="1">
      <c r="A8" s="153" t="s">
        <v>211</v>
      </c>
      <c r="B8" s="154"/>
      <c r="C8" s="154"/>
    </row>
    <row r="9" spans="1:8" ht="3.6" customHeight="1">
      <c r="A9" s="7"/>
      <c r="B9" s="7"/>
      <c r="C9" s="7"/>
    </row>
    <row r="10" spans="1:8" ht="12" customHeight="1">
      <c r="A10" s="440" t="s">
        <v>0</v>
      </c>
      <c r="B10" s="442" t="s">
        <v>208</v>
      </c>
      <c r="C10" s="442" t="s">
        <v>212</v>
      </c>
      <c r="D10" s="444" t="s">
        <v>213</v>
      </c>
      <c r="E10" s="445"/>
      <c r="F10" s="448" t="s">
        <v>214</v>
      </c>
      <c r="G10" s="457"/>
      <c r="H10" s="458"/>
    </row>
    <row r="11" spans="1:8" ht="8.25" customHeight="1">
      <c r="A11" s="441"/>
      <c r="B11" s="443"/>
      <c r="C11" s="443"/>
      <c r="D11" s="446"/>
      <c r="E11" s="447"/>
      <c r="F11" s="449"/>
      <c r="G11" s="457"/>
      <c r="H11" s="458"/>
    </row>
    <row r="12" spans="1:8" s="11" customFormat="1" ht="17.25" customHeight="1">
      <c r="A12" s="459" t="s">
        <v>215</v>
      </c>
      <c r="B12" s="460"/>
      <c r="C12" s="156" t="e">
        <f>내역명세서!#REF!</f>
        <v>#REF!</v>
      </c>
      <c r="D12" s="157"/>
      <c r="E12" s="158"/>
      <c r="F12" s="159"/>
      <c r="G12" s="15"/>
    </row>
    <row r="13" spans="1:8" s="11" customFormat="1" ht="17.25" customHeight="1">
      <c r="A13" s="461"/>
      <c r="B13" s="462"/>
      <c r="C13" s="156"/>
      <c r="D13" s="160"/>
      <c r="E13" s="161"/>
      <c r="F13" s="187" t="s">
        <v>493</v>
      </c>
      <c r="G13" s="15"/>
    </row>
    <row r="14" spans="1:8" s="11" customFormat="1" ht="17.25" customHeight="1">
      <c r="A14" s="455" t="s">
        <v>216</v>
      </c>
      <c r="B14" s="456"/>
      <c r="C14" s="162" t="e">
        <f>내역명세서!#REF!</f>
        <v>#REF!</v>
      </c>
      <c r="D14" s="163"/>
      <c r="E14" s="164"/>
      <c r="F14" s="188"/>
      <c r="G14" s="15"/>
    </row>
    <row r="15" spans="1:8" s="11" customFormat="1" ht="17.25" customHeight="1">
      <c r="A15" s="435"/>
      <c r="B15" s="436"/>
      <c r="C15" s="162"/>
      <c r="D15" s="163"/>
      <c r="E15" s="165"/>
      <c r="F15" s="188"/>
      <c r="G15" s="15"/>
    </row>
    <row r="16" spans="1:8" s="11" customFormat="1" ht="17.25" customHeight="1">
      <c r="A16" s="433" t="s">
        <v>259</v>
      </c>
      <c r="B16" s="434"/>
      <c r="C16" s="162"/>
      <c r="D16" s="112" t="s">
        <v>228</v>
      </c>
      <c r="E16" s="113">
        <v>3.6999999999999998E-2</v>
      </c>
      <c r="F16" s="189"/>
      <c r="G16" s="15"/>
    </row>
    <row r="17" spans="1:9" s="11" customFormat="1" ht="17.25" customHeight="1">
      <c r="A17" s="435"/>
      <c r="B17" s="436"/>
      <c r="C17" s="162"/>
      <c r="D17" s="112"/>
      <c r="E17" s="113"/>
      <c r="F17" s="188"/>
      <c r="G17" s="15"/>
    </row>
    <row r="18" spans="1:9" s="11" customFormat="1" ht="17.25" customHeight="1">
      <c r="A18" s="433" t="s">
        <v>260</v>
      </c>
      <c r="B18" s="434"/>
      <c r="C18" s="162"/>
      <c r="D18" s="112" t="s">
        <v>228</v>
      </c>
      <c r="E18" s="113">
        <v>6.8999999999999999E-3</v>
      </c>
      <c r="F18" s="190"/>
      <c r="G18" s="15"/>
    </row>
    <row r="19" spans="1:9" s="11" customFormat="1" ht="17.25" customHeight="1">
      <c r="A19" s="450"/>
      <c r="B19" s="451"/>
      <c r="C19" s="162"/>
      <c r="D19" s="163"/>
      <c r="E19" s="165"/>
      <c r="F19" s="189"/>
      <c r="G19" s="15"/>
    </row>
    <row r="20" spans="1:9" s="12" customFormat="1" ht="17.25" customHeight="1">
      <c r="A20" s="450" t="s">
        <v>261</v>
      </c>
      <c r="B20" s="451"/>
      <c r="C20" s="162" t="e">
        <f>SUM(C12:C18)</f>
        <v>#REF!</v>
      </c>
      <c r="D20" s="163"/>
      <c r="E20" s="164"/>
      <c r="F20" s="188"/>
      <c r="G20" s="18"/>
      <c r="H20" s="19"/>
      <c r="I20" s="16"/>
    </row>
    <row r="21" spans="1:9" s="11" customFormat="1" ht="17.25" customHeight="1">
      <c r="A21" s="455"/>
      <c r="B21" s="456"/>
      <c r="C21" s="162"/>
      <c r="D21" s="163"/>
      <c r="E21" s="166"/>
      <c r="F21" s="189"/>
      <c r="G21" s="17"/>
      <c r="H21" s="20"/>
    </row>
    <row r="22" spans="1:9" s="11" customFormat="1" ht="17.25" customHeight="1">
      <c r="A22" s="433" t="s">
        <v>262</v>
      </c>
      <c r="B22" s="434"/>
      <c r="C22" s="162" t="e">
        <f>C20*E22</f>
        <v>#REF!</v>
      </c>
      <c r="D22" s="112" t="s">
        <v>264</v>
      </c>
      <c r="E22" s="113">
        <v>0.05</v>
      </c>
      <c r="F22" s="189"/>
      <c r="G22" s="17"/>
      <c r="H22" s="20"/>
    </row>
    <row r="23" spans="1:9" s="11" customFormat="1" ht="17.25" customHeight="1">
      <c r="A23" s="433"/>
      <c r="B23" s="434"/>
      <c r="C23" s="162"/>
      <c r="D23" s="163"/>
      <c r="E23" s="164"/>
      <c r="F23" s="189"/>
      <c r="G23" s="17"/>
      <c r="H23" s="20"/>
    </row>
    <row r="24" spans="1:9" s="11" customFormat="1" ht="17.25" customHeight="1">
      <c r="A24" s="433" t="s">
        <v>263</v>
      </c>
      <c r="B24" s="434"/>
      <c r="C24" s="162" t="e">
        <f>C20*E24</f>
        <v>#REF!</v>
      </c>
      <c r="D24" s="112" t="s">
        <v>264</v>
      </c>
      <c r="E24" s="114">
        <v>0</v>
      </c>
      <c r="F24" s="188"/>
      <c r="G24" s="17"/>
      <c r="H24" s="20"/>
    </row>
    <row r="25" spans="1:9" s="11" customFormat="1" ht="17.25" customHeight="1">
      <c r="A25" s="433"/>
      <c r="B25" s="434"/>
      <c r="C25" s="162"/>
      <c r="D25" s="112"/>
      <c r="E25" s="114"/>
      <c r="F25" s="189"/>
      <c r="G25" s="17"/>
      <c r="H25" s="20"/>
    </row>
    <row r="26" spans="1:9" s="11" customFormat="1" ht="17.25" customHeight="1">
      <c r="A26" s="433"/>
      <c r="B26" s="434"/>
      <c r="C26" s="162"/>
      <c r="D26" s="112"/>
      <c r="E26" s="114"/>
      <c r="F26" s="189"/>
      <c r="G26" s="17"/>
      <c r="H26" s="20"/>
    </row>
    <row r="27" spans="1:9" s="11" customFormat="1" ht="17.25" customHeight="1">
      <c r="A27" s="433"/>
      <c r="B27" s="434"/>
      <c r="C27" s="162"/>
      <c r="D27" s="112"/>
      <c r="E27" s="114"/>
      <c r="F27" s="188"/>
      <c r="G27" s="17"/>
      <c r="H27" s="20"/>
    </row>
    <row r="28" spans="1:9" s="12" customFormat="1" ht="17.25" customHeight="1">
      <c r="A28" s="450" t="s">
        <v>217</v>
      </c>
      <c r="B28" s="451"/>
      <c r="C28" s="169" t="e">
        <f>C20+C22+C24</f>
        <v>#REF!</v>
      </c>
      <c r="D28" s="168"/>
      <c r="E28" s="167"/>
      <c r="F28" s="188"/>
      <c r="G28" s="69"/>
      <c r="H28" s="70"/>
      <c r="I28" s="70"/>
    </row>
    <row r="29" spans="1:9" s="12" customFormat="1" ht="17.25" customHeight="1">
      <c r="A29" s="450"/>
      <c r="B29" s="451"/>
      <c r="C29" s="169"/>
      <c r="D29" s="168"/>
      <c r="E29" s="167"/>
      <c r="F29" s="189"/>
      <c r="G29" s="69"/>
      <c r="H29" s="70"/>
      <c r="I29" s="70"/>
    </row>
    <row r="30" spans="1:9" s="12" customFormat="1" ht="17.25" customHeight="1">
      <c r="A30" s="452" t="s">
        <v>218</v>
      </c>
      <c r="B30" s="453"/>
      <c r="C30" s="170" t="e">
        <f>ROUNDDOWN((C28),-3)</f>
        <v>#REF!</v>
      </c>
      <c r="D30" s="171" t="s">
        <v>219</v>
      </c>
      <c r="E30" s="172"/>
      <c r="F30" s="189"/>
      <c r="G30" s="69"/>
      <c r="H30" s="70"/>
      <c r="I30" s="70"/>
    </row>
    <row r="31" spans="1:9" ht="34.5" customHeight="1">
      <c r="A31" s="454" t="s">
        <v>327</v>
      </c>
      <c r="B31" s="454"/>
      <c r="C31" s="454"/>
      <c r="D31" s="454"/>
      <c r="E31" s="454"/>
      <c r="F31" s="454"/>
      <c r="G31" s="68"/>
      <c r="H31" s="69"/>
      <c r="I31" s="69"/>
    </row>
    <row r="32" spans="1:9" ht="21" customHeight="1">
      <c r="A32" s="463"/>
      <c r="B32" s="463"/>
      <c r="C32" s="463"/>
      <c r="D32" s="463"/>
      <c r="E32" s="463"/>
      <c r="F32" s="463"/>
      <c r="G32" s="69"/>
      <c r="H32" s="69"/>
      <c r="I32" s="69"/>
    </row>
    <row r="33" spans="1:9" ht="21" customHeight="1">
      <c r="A33" s="7"/>
      <c r="B33" s="7"/>
      <c r="G33" s="69"/>
      <c r="H33" s="69"/>
      <c r="I33" s="69"/>
    </row>
    <row r="34" spans="1:9" ht="21" customHeight="1">
      <c r="A34" s="7"/>
      <c r="B34" s="7"/>
      <c r="C34" s="7"/>
      <c r="G34" s="69"/>
      <c r="H34" s="69"/>
      <c r="I34" s="69"/>
    </row>
    <row r="35" spans="1:9" ht="21" customHeight="1">
      <c r="A35" s="7"/>
      <c r="B35" s="7"/>
      <c r="C35" s="7"/>
      <c r="G35" s="69"/>
      <c r="H35" s="69"/>
      <c r="I35" s="69"/>
    </row>
    <row r="36" spans="1:9" ht="21" customHeight="1">
      <c r="A36" s="7"/>
      <c r="B36" s="7"/>
      <c r="C36" s="7"/>
      <c r="G36" s="68"/>
      <c r="H36" s="69"/>
      <c r="I36" s="69"/>
    </row>
    <row r="37" spans="1:9" ht="21" customHeight="1">
      <c r="A37" s="7"/>
      <c r="B37" s="7"/>
      <c r="C37" s="7"/>
    </row>
    <row r="38" spans="1:9" ht="21" customHeight="1">
      <c r="A38" s="7"/>
      <c r="B38" s="7"/>
      <c r="C38" s="7"/>
    </row>
    <row r="39" spans="1:9" ht="21" customHeight="1">
      <c r="A39" s="7"/>
      <c r="B39" s="7"/>
      <c r="C39" s="7"/>
    </row>
    <row r="40" spans="1:9" ht="21" customHeight="1">
      <c r="A40" s="7"/>
      <c r="B40" s="7"/>
      <c r="C40" s="7"/>
    </row>
    <row r="41" spans="1:9" ht="21" customHeight="1">
      <c r="A41" s="7"/>
      <c r="B41" s="7"/>
      <c r="C41" s="7"/>
    </row>
    <row r="42" spans="1:9" ht="21" customHeight="1">
      <c r="A42" s="7"/>
      <c r="B42" s="7"/>
      <c r="C42" s="7"/>
    </row>
    <row r="43" spans="1:9" ht="21" customHeight="1">
      <c r="A43" s="7"/>
      <c r="B43" s="7"/>
      <c r="C43" s="7"/>
    </row>
    <row r="44" spans="1:9" ht="21" customHeight="1">
      <c r="A44" s="7"/>
      <c r="B44" s="7"/>
      <c r="C44" s="7"/>
    </row>
    <row r="45" spans="1:9" ht="21" customHeight="1">
      <c r="A45" s="7"/>
      <c r="B45" s="7"/>
      <c r="C45" s="7"/>
    </row>
    <row r="46" spans="1:9" ht="21" customHeight="1">
      <c r="A46" s="7"/>
      <c r="B46" s="7"/>
      <c r="C46" s="7"/>
    </row>
    <row r="47" spans="1:9" ht="21" customHeight="1">
      <c r="A47" s="7"/>
      <c r="B47" s="7"/>
      <c r="C47" s="7"/>
    </row>
    <row r="48" spans="1:9" ht="21" customHeight="1">
      <c r="A48" s="7"/>
      <c r="B48" s="7"/>
      <c r="C48" s="7"/>
    </row>
    <row r="49" spans="1:3" ht="21" customHeight="1">
      <c r="A49" s="7"/>
      <c r="B49" s="7"/>
      <c r="C49" s="7"/>
    </row>
    <row r="50" spans="1:3" ht="21" customHeight="1">
      <c r="A50" s="7"/>
      <c r="B50" s="7"/>
      <c r="C50" s="7"/>
    </row>
    <row r="51" spans="1:3" ht="21" customHeight="1">
      <c r="A51" s="7"/>
      <c r="B51" s="7"/>
      <c r="C51" s="7"/>
    </row>
    <row r="52" spans="1:3" ht="21" customHeight="1">
      <c r="A52" s="7"/>
      <c r="B52" s="7"/>
      <c r="C52" s="7"/>
    </row>
    <row r="53" spans="1:3" ht="21" customHeight="1">
      <c r="A53" s="7"/>
      <c r="B53" s="7"/>
      <c r="C53" s="7"/>
    </row>
    <row r="54" spans="1:3" ht="21" customHeight="1">
      <c r="A54" s="7"/>
      <c r="B54" s="7"/>
      <c r="C54" s="7"/>
    </row>
    <row r="55" spans="1:3" ht="21" customHeight="1">
      <c r="A55" s="7"/>
      <c r="B55" s="7"/>
      <c r="C55" s="7"/>
    </row>
    <row r="56" spans="1:3" ht="21" customHeight="1">
      <c r="A56" s="7"/>
      <c r="B56" s="7"/>
      <c r="C56" s="7"/>
    </row>
    <row r="57" spans="1:3" ht="21" customHeight="1">
      <c r="A57" s="7"/>
      <c r="B57" s="7"/>
      <c r="C57" s="7"/>
    </row>
    <row r="58" spans="1:3" ht="21" customHeight="1">
      <c r="A58" s="7"/>
      <c r="B58" s="7"/>
      <c r="C58" s="7"/>
    </row>
    <row r="59" spans="1:3" ht="21" customHeight="1">
      <c r="A59" s="7"/>
      <c r="B59" s="7"/>
      <c r="C59" s="7"/>
    </row>
    <row r="60" spans="1:3" ht="21" customHeight="1">
      <c r="A60" s="7"/>
      <c r="B60" s="7"/>
      <c r="C60" s="7"/>
    </row>
    <row r="61" spans="1:3" ht="21" customHeight="1">
      <c r="A61" s="7"/>
      <c r="B61" s="7"/>
      <c r="C61" s="7"/>
    </row>
    <row r="62" spans="1:3" ht="21" customHeight="1">
      <c r="A62" s="7"/>
      <c r="B62" s="7"/>
      <c r="C62" s="7"/>
    </row>
    <row r="63" spans="1:3" ht="21" customHeight="1">
      <c r="A63" s="7"/>
      <c r="B63" s="7"/>
      <c r="C63" s="7"/>
    </row>
    <row r="64" spans="1:3" ht="21" customHeight="1">
      <c r="A64" s="7"/>
      <c r="B64" s="7"/>
      <c r="C64" s="7"/>
    </row>
    <row r="65" spans="1:3" ht="21" customHeight="1">
      <c r="A65" s="7"/>
      <c r="B65" s="7"/>
      <c r="C65" s="7"/>
    </row>
    <row r="66" spans="1:3" ht="21" customHeight="1">
      <c r="A66" s="7"/>
      <c r="B66" s="7"/>
      <c r="C66" s="7"/>
    </row>
    <row r="67" spans="1:3" ht="21" customHeight="1">
      <c r="A67" s="7"/>
      <c r="B67" s="7"/>
      <c r="C67" s="7"/>
    </row>
    <row r="68" spans="1:3" ht="21" customHeight="1">
      <c r="A68" s="7"/>
      <c r="B68" s="7"/>
      <c r="C68" s="7"/>
    </row>
    <row r="69" spans="1:3" ht="21" customHeight="1">
      <c r="A69" s="7"/>
      <c r="B69" s="7"/>
      <c r="C69" s="7"/>
    </row>
    <row r="70" spans="1:3" ht="21" customHeight="1">
      <c r="A70" s="7"/>
      <c r="B70" s="7"/>
      <c r="C70" s="7"/>
    </row>
    <row r="71" spans="1:3" ht="21" customHeight="1">
      <c r="A71" s="7"/>
      <c r="B71" s="7"/>
      <c r="C71" s="7"/>
    </row>
    <row r="72" spans="1:3" ht="21" customHeight="1">
      <c r="A72" s="7"/>
      <c r="B72" s="7"/>
      <c r="C72" s="7"/>
    </row>
    <row r="73" spans="1:3" ht="21" customHeight="1">
      <c r="A73" s="7"/>
      <c r="B73" s="7"/>
      <c r="C73" s="7"/>
    </row>
    <row r="74" spans="1:3" ht="21" customHeight="1">
      <c r="A74" s="7"/>
      <c r="B74" s="7"/>
      <c r="C74" s="7"/>
    </row>
    <row r="75" spans="1:3" ht="21" customHeight="1">
      <c r="A75" s="7"/>
      <c r="B75" s="7"/>
      <c r="C75" s="7"/>
    </row>
    <row r="76" spans="1:3" ht="21" customHeight="1">
      <c r="A76" s="7"/>
      <c r="B76" s="7"/>
      <c r="C76" s="7"/>
    </row>
    <row r="77" spans="1:3" ht="21" customHeight="1">
      <c r="A77" s="7"/>
      <c r="B77" s="7"/>
      <c r="C77" s="7"/>
    </row>
    <row r="78" spans="1:3" ht="21" customHeight="1">
      <c r="A78" s="7"/>
      <c r="B78" s="7"/>
      <c r="C78" s="7"/>
    </row>
    <row r="79" spans="1:3" ht="21" customHeight="1">
      <c r="A79" s="7"/>
      <c r="B79" s="7"/>
      <c r="C79" s="7"/>
    </row>
    <row r="80" spans="1:3" ht="21" customHeight="1">
      <c r="A80" s="7"/>
      <c r="B80" s="7"/>
      <c r="C80" s="7"/>
    </row>
    <row r="81" spans="1:3" ht="21" customHeight="1">
      <c r="A81" s="7"/>
      <c r="B81" s="7"/>
      <c r="C81" s="7"/>
    </row>
    <row r="82" spans="1:3" ht="21" customHeight="1">
      <c r="A82" s="7"/>
      <c r="B82" s="7"/>
      <c r="C82" s="7"/>
    </row>
    <row r="83" spans="1:3" ht="21" customHeight="1">
      <c r="A83" s="7"/>
      <c r="B83" s="7"/>
      <c r="C83" s="7"/>
    </row>
    <row r="84" spans="1:3" ht="21" customHeight="1">
      <c r="A84" s="7"/>
      <c r="B84" s="7"/>
      <c r="C84" s="7"/>
    </row>
    <row r="85" spans="1:3" ht="21" customHeight="1">
      <c r="A85" s="7"/>
      <c r="B85" s="7"/>
      <c r="C85" s="7"/>
    </row>
    <row r="86" spans="1:3" ht="21" customHeight="1">
      <c r="A86" s="7"/>
      <c r="B86" s="7"/>
      <c r="C86" s="7"/>
    </row>
    <row r="87" spans="1:3" ht="21" customHeight="1">
      <c r="A87" s="7"/>
      <c r="B87" s="7"/>
      <c r="C87" s="7"/>
    </row>
    <row r="88" spans="1:3" ht="21" customHeight="1">
      <c r="A88" s="7"/>
      <c r="B88" s="7"/>
      <c r="C88" s="7"/>
    </row>
    <row r="89" spans="1:3" ht="21" customHeight="1">
      <c r="A89" s="7"/>
      <c r="B89" s="7"/>
      <c r="C89" s="7"/>
    </row>
    <row r="90" spans="1:3" ht="21" customHeight="1">
      <c r="A90" s="7"/>
      <c r="B90" s="7"/>
      <c r="C90" s="7"/>
    </row>
    <row r="91" spans="1:3" ht="21" customHeight="1">
      <c r="A91" s="7"/>
      <c r="B91" s="7"/>
      <c r="C91" s="7"/>
    </row>
    <row r="92" spans="1:3" ht="21" customHeight="1">
      <c r="A92" s="7"/>
      <c r="B92" s="7"/>
      <c r="C92" s="7"/>
    </row>
    <row r="93" spans="1:3" ht="21" customHeight="1">
      <c r="A93" s="7"/>
      <c r="B93" s="7"/>
      <c r="C93" s="7"/>
    </row>
    <row r="94" spans="1:3" ht="21" customHeight="1">
      <c r="A94" s="7"/>
      <c r="B94" s="7"/>
      <c r="C94" s="7"/>
    </row>
    <row r="95" spans="1:3" ht="21" customHeight="1">
      <c r="A95" s="7"/>
      <c r="B95" s="7"/>
      <c r="C95" s="7"/>
    </row>
    <row r="96" spans="1:3" ht="21" customHeight="1">
      <c r="A96" s="7"/>
      <c r="B96" s="7"/>
      <c r="C96" s="7"/>
    </row>
    <row r="97" spans="1:3" ht="21" customHeight="1">
      <c r="A97" s="7"/>
      <c r="B97" s="7"/>
      <c r="C97" s="7"/>
    </row>
    <row r="98" spans="1:3" ht="21" customHeight="1">
      <c r="A98" s="7"/>
      <c r="B98" s="7"/>
      <c r="C98" s="7"/>
    </row>
    <row r="99" spans="1:3" ht="21" customHeight="1">
      <c r="A99" s="7"/>
      <c r="B99" s="7"/>
      <c r="C99" s="7"/>
    </row>
    <row r="100" spans="1:3" ht="21" customHeight="1">
      <c r="A100" s="7"/>
      <c r="B100" s="7"/>
      <c r="C100" s="7"/>
    </row>
    <row r="101" spans="1:3" ht="21" customHeight="1">
      <c r="A101" s="7"/>
      <c r="B101" s="7"/>
      <c r="C101" s="7"/>
    </row>
    <row r="102" spans="1:3" ht="21" customHeight="1">
      <c r="A102" s="7"/>
      <c r="B102" s="7"/>
      <c r="C102" s="7"/>
    </row>
    <row r="103" spans="1:3" ht="21" customHeight="1">
      <c r="A103" s="7"/>
      <c r="B103" s="7"/>
      <c r="C103" s="7"/>
    </row>
    <row r="104" spans="1:3" ht="21" customHeight="1">
      <c r="A104" s="7"/>
      <c r="B104" s="7"/>
      <c r="C104" s="7"/>
    </row>
    <row r="105" spans="1:3" ht="21" customHeight="1">
      <c r="A105" s="7"/>
      <c r="B105" s="7"/>
      <c r="C105" s="7"/>
    </row>
    <row r="106" spans="1:3" ht="21" customHeight="1">
      <c r="A106" s="7"/>
      <c r="B106" s="7"/>
      <c r="C106" s="7"/>
    </row>
    <row r="107" spans="1:3" ht="21" customHeight="1">
      <c r="A107" s="7"/>
      <c r="B107" s="7"/>
      <c r="C107" s="7"/>
    </row>
    <row r="108" spans="1:3" ht="21" customHeight="1">
      <c r="A108" s="7"/>
      <c r="B108" s="7"/>
      <c r="C108" s="7"/>
    </row>
    <row r="109" spans="1:3" ht="21" customHeight="1">
      <c r="A109" s="7"/>
      <c r="B109" s="7"/>
      <c r="C109" s="7"/>
    </row>
    <row r="110" spans="1:3" ht="21" customHeight="1">
      <c r="A110" s="7"/>
      <c r="B110" s="7"/>
      <c r="C110" s="7"/>
    </row>
    <row r="111" spans="1:3" ht="21" customHeight="1">
      <c r="A111" s="7"/>
      <c r="B111" s="7"/>
      <c r="C111" s="7"/>
    </row>
    <row r="112" spans="1:3" ht="21" customHeight="1">
      <c r="A112" s="7"/>
      <c r="B112" s="7"/>
      <c r="C112" s="7"/>
    </row>
    <row r="113" spans="1:3" ht="21" customHeight="1">
      <c r="A113" s="7"/>
      <c r="B113" s="7"/>
      <c r="C113" s="7"/>
    </row>
    <row r="114" spans="1:3" ht="21" customHeight="1">
      <c r="A114" s="7"/>
      <c r="B114" s="7"/>
      <c r="C114" s="7"/>
    </row>
    <row r="115" spans="1:3" ht="21" customHeight="1">
      <c r="A115" s="7"/>
      <c r="B115" s="7"/>
      <c r="C115" s="7"/>
    </row>
    <row r="116" spans="1:3" ht="21" customHeight="1">
      <c r="A116" s="7"/>
      <c r="B116" s="7"/>
      <c r="C116" s="7"/>
    </row>
    <row r="117" spans="1:3" ht="21" customHeight="1">
      <c r="A117" s="7"/>
      <c r="B117" s="7"/>
      <c r="C117" s="7"/>
    </row>
    <row r="118" spans="1:3" ht="21" customHeight="1">
      <c r="A118" s="7"/>
      <c r="B118" s="7"/>
      <c r="C118" s="7"/>
    </row>
    <row r="119" spans="1:3" ht="21" customHeight="1">
      <c r="A119" s="7"/>
      <c r="B119" s="7"/>
      <c r="C119" s="7"/>
    </row>
    <row r="120" spans="1:3" ht="21" customHeight="1">
      <c r="A120" s="7"/>
      <c r="B120" s="7"/>
      <c r="C120" s="7"/>
    </row>
  </sheetData>
  <mergeCells count="29">
    <mergeCell ref="A1:F1"/>
    <mergeCell ref="A10:A11"/>
    <mergeCell ref="B10:B11"/>
    <mergeCell ref="C10:C11"/>
    <mergeCell ref="D10:E11"/>
    <mergeCell ref="H10:H11"/>
    <mergeCell ref="A12:B12"/>
    <mergeCell ref="A13:B13"/>
    <mergeCell ref="A14:B14"/>
    <mergeCell ref="A15:B15"/>
    <mergeCell ref="G10:G11"/>
    <mergeCell ref="F10:F11"/>
    <mergeCell ref="A16:B16"/>
    <mergeCell ref="A17:B17"/>
    <mergeCell ref="A18:B18"/>
    <mergeCell ref="A31:F31"/>
    <mergeCell ref="A32:F32"/>
    <mergeCell ref="A27:B27"/>
    <mergeCell ref="A19:B19"/>
    <mergeCell ref="A20:B20"/>
    <mergeCell ref="A21:B21"/>
    <mergeCell ref="A28:B28"/>
    <mergeCell ref="A29:B29"/>
    <mergeCell ref="A30:B30"/>
    <mergeCell ref="A22:B22"/>
    <mergeCell ref="A23:B23"/>
    <mergeCell ref="A24:B24"/>
    <mergeCell ref="A25:B25"/>
    <mergeCell ref="A26:B26"/>
  </mergeCells>
  <phoneticPr fontId="2" type="noConversion"/>
  <pageMargins left="0.86614173228346458" right="0.35433070866141736" top="0.51181102362204722" bottom="0.11811023622047245" header="0.39370078740157483" footer="0.2755905511811023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R342"/>
  <sheetViews>
    <sheetView showZeros="0" view="pageBreakPreview" zoomScaleNormal="95" zoomScaleSheetLayoutView="100" workbookViewId="0">
      <pane ySplit="2" topLeftCell="A3" activePane="bottomLeft" state="frozen"/>
      <selection activeCell="C2" sqref="C2:H2"/>
      <selection pane="bottomLeft" activeCell="B3" sqref="B3"/>
    </sheetView>
  </sheetViews>
  <sheetFormatPr defaultRowHeight="18" customHeight="1"/>
  <cols>
    <col min="1" max="1" width="5.77734375" style="21" customWidth="1"/>
    <col min="2" max="2" width="24.21875" style="30" customWidth="1"/>
    <col min="3" max="3" width="23.77734375" style="21" customWidth="1"/>
    <col min="4" max="4" width="6" style="21" customWidth="1"/>
    <col min="5" max="5" width="8.77734375" style="31" customWidth="1"/>
    <col min="6" max="6" width="11.77734375" style="32" customWidth="1"/>
    <col min="7" max="7" width="12.77734375" style="34" customWidth="1"/>
    <col min="8" max="8" width="11.77734375" style="33" customWidth="1"/>
    <col min="9" max="9" width="12.77734375" style="32" customWidth="1"/>
    <col min="10" max="10" width="11.77734375" style="33" customWidth="1"/>
    <col min="11" max="11" width="12.77734375" style="33" customWidth="1"/>
    <col min="12" max="12" width="7.109375" style="29" customWidth="1"/>
    <col min="13" max="44" width="8.88671875" style="22"/>
    <col min="45" max="16384" width="8.88671875" style="23"/>
  </cols>
  <sheetData>
    <row r="1" spans="1:44" ht="23.1" customHeight="1">
      <c r="A1" s="506" t="s">
        <v>1</v>
      </c>
      <c r="B1" s="507" t="s">
        <v>2</v>
      </c>
      <c r="C1" s="507" t="s">
        <v>3</v>
      </c>
      <c r="D1" s="507" t="s">
        <v>4</v>
      </c>
      <c r="E1" s="508" t="s">
        <v>5</v>
      </c>
      <c r="F1" s="503" t="s">
        <v>6</v>
      </c>
      <c r="G1" s="504"/>
      <c r="H1" s="503" t="s">
        <v>7</v>
      </c>
      <c r="I1" s="504"/>
      <c r="J1" s="503" t="s">
        <v>8</v>
      </c>
      <c r="K1" s="504"/>
      <c r="L1" s="505" t="s">
        <v>16</v>
      </c>
    </row>
    <row r="2" spans="1:44" ht="23.1" customHeight="1">
      <c r="A2" s="506"/>
      <c r="B2" s="507"/>
      <c r="C2" s="507"/>
      <c r="D2" s="507"/>
      <c r="E2" s="508"/>
      <c r="F2" s="24" t="s">
        <v>9</v>
      </c>
      <c r="G2" s="24" t="s">
        <v>10</v>
      </c>
      <c r="H2" s="24" t="s">
        <v>9</v>
      </c>
      <c r="I2" s="24" t="s">
        <v>10</v>
      </c>
      <c r="J2" s="24" t="s">
        <v>9</v>
      </c>
      <c r="K2" s="24" t="s">
        <v>10</v>
      </c>
      <c r="L2" s="505"/>
    </row>
    <row r="3" spans="1:44" s="26" customFormat="1" ht="23.1" customHeight="1">
      <c r="A3" s="276"/>
      <c r="B3" s="237" t="s">
        <v>640</v>
      </c>
      <c r="C3" s="277"/>
      <c r="D3" s="235"/>
      <c r="E3" s="236"/>
      <c r="F3" s="278"/>
      <c r="G3" s="279"/>
      <c r="H3" s="237"/>
      <c r="I3" s="278"/>
      <c r="J3" s="237"/>
      <c r="K3" s="237"/>
      <c r="L3" s="280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 ht="23.1" customHeight="1">
      <c r="A4" s="268" t="str">
        <f>내역명세서!A3</f>
        <v>1</v>
      </c>
      <c r="B4" s="269" t="str">
        <f>내역명세서!B3</f>
        <v>가설공사</v>
      </c>
      <c r="C4" s="239"/>
      <c r="D4" s="239" t="s">
        <v>75</v>
      </c>
      <c r="E4" s="240">
        <v>1</v>
      </c>
      <c r="F4" s="241"/>
      <c r="G4" s="238">
        <f>내역명세서!G12</f>
        <v>0</v>
      </c>
      <c r="H4" s="238"/>
      <c r="I4" s="238">
        <f>내역명세서!I12</f>
        <v>0</v>
      </c>
      <c r="J4" s="238"/>
      <c r="K4" s="238">
        <f t="shared" ref="K4:K14" si="0">G4+I4</f>
        <v>0</v>
      </c>
      <c r="L4" s="242"/>
    </row>
    <row r="5" spans="1:44" ht="23.1" customHeight="1">
      <c r="A5" s="268" t="str">
        <f>내역명세서!A13</f>
        <v>2</v>
      </c>
      <c r="B5" s="269" t="str">
        <f>내역명세서!B13</f>
        <v>철거공사</v>
      </c>
      <c r="C5" s="239"/>
      <c r="D5" s="239" t="s">
        <v>75</v>
      </c>
      <c r="E5" s="240">
        <v>1</v>
      </c>
      <c r="F5" s="241"/>
      <c r="G5" s="238">
        <f>내역명세서!G23</f>
        <v>0</v>
      </c>
      <c r="H5" s="238"/>
      <c r="I5" s="238">
        <f>내역명세서!I23</f>
        <v>0</v>
      </c>
      <c r="J5" s="238"/>
      <c r="K5" s="238">
        <f t="shared" si="0"/>
        <v>0</v>
      </c>
      <c r="L5" s="242"/>
    </row>
    <row r="6" spans="1:44" ht="23.1" customHeight="1">
      <c r="A6" s="268" t="str">
        <f>내역명세서!A24</f>
        <v>3</v>
      </c>
      <c r="B6" s="269" t="str">
        <f>내역명세서!B24</f>
        <v>전기공사</v>
      </c>
      <c r="C6" s="239"/>
      <c r="D6" s="239" t="s">
        <v>75</v>
      </c>
      <c r="E6" s="240">
        <v>1</v>
      </c>
      <c r="F6" s="241"/>
      <c r="G6" s="238">
        <f>내역명세서!G34</f>
        <v>0</v>
      </c>
      <c r="H6" s="238"/>
      <c r="I6" s="238">
        <f>내역명세서!I34</f>
        <v>0</v>
      </c>
      <c r="J6" s="238"/>
      <c r="K6" s="238">
        <f t="shared" si="0"/>
        <v>0</v>
      </c>
      <c r="L6" s="242"/>
    </row>
    <row r="7" spans="1:44" ht="23.1" customHeight="1">
      <c r="A7" s="268" t="str">
        <f>내역명세서!A35</f>
        <v>4</v>
      </c>
      <c r="B7" s="269" t="str">
        <f>내역명세서!B35</f>
        <v>천정공사</v>
      </c>
      <c r="C7" s="239"/>
      <c r="D7" s="239" t="s">
        <v>75</v>
      </c>
      <c r="E7" s="240">
        <v>1</v>
      </c>
      <c r="F7" s="241"/>
      <c r="G7" s="238">
        <f>내역명세서!G42</f>
        <v>0</v>
      </c>
      <c r="H7" s="238"/>
      <c r="I7" s="238">
        <f>내역명세서!I42</f>
        <v>0</v>
      </c>
      <c r="J7" s="238"/>
      <c r="K7" s="238">
        <f t="shared" si="0"/>
        <v>0</v>
      </c>
      <c r="L7" s="242"/>
    </row>
    <row r="8" spans="1:44" ht="23.1" customHeight="1">
      <c r="A8" s="268" t="str">
        <f>내역명세서!A43</f>
        <v>5</v>
      </c>
      <c r="B8" s="269" t="str">
        <f>내역명세서!B43</f>
        <v>벽체공사</v>
      </c>
      <c r="C8" s="239"/>
      <c r="D8" s="239" t="s">
        <v>75</v>
      </c>
      <c r="E8" s="240">
        <v>1</v>
      </c>
      <c r="F8" s="241"/>
      <c r="G8" s="238">
        <f>내역명세서!G48</f>
        <v>0</v>
      </c>
      <c r="H8" s="238"/>
      <c r="I8" s="238">
        <f>내역명세서!I48</f>
        <v>0</v>
      </c>
      <c r="J8" s="238"/>
      <c r="K8" s="238">
        <f t="shared" si="0"/>
        <v>0</v>
      </c>
      <c r="L8" s="242"/>
    </row>
    <row r="9" spans="1:44" ht="23.1" customHeight="1">
      <c r="A9" s="268" t="str">
        <f>내역명세서!A49</f>
        <v>6</v>
      </c>
      <c r="B9" s="269" t="str">
        <f>내역명세서!B49</f>
        <v>바닥공사</v>
      </c>
      <c r="C9" s="239"/>
      <c r="D9" s="239" t="s">
        <v>75</v>
      </c>
      <c r="E9" s="240">
        <v>1</v>
      </c>
      <c r="F9" s="241"/>
      <c r="G9" s="238">
        <f>내역명세서!G55</f>
        <v>0</v>
      </c>
      <c r="H9" s="238"/>
      <c r="I9" s="238">
        <f>내역명세서!I55</f>
        <v>0</v>
      </c>
      <c r="J9" s="238"/>
      <c r="K9" s="238">
        <f t="shared" si="0"/>
        <v>0</v>
      </c>
      <c r="L9" s="242"/>
    </row>
    <row r="10" spans="1:44" ht="23.1" customHeight="1">
      <c r="A10" s="268" t="str">
        <f>내역명세서!A56</f>
        <v>7</v>
      </c>
      <c r="B10" s="269" t="str">
        <f>내역명세서!B56</f>
        <v>금속공사</v>
      </c>
      <c r="C10" s="239"/>
      <c r="D10" s="239" t="s">
        <v>75</v>
      </c>
      <c r="E10" s="240">
        <v>1</v>
      </c>
      <c r="F10" s="241"/>
      <c r="G10" s="238">
        <f>내역명세서!G62</f>
        <v>0</v>
      </c>
      <c r="H10" s="238"/>
      <c r="I10" s="238">
        <f>내역명세서!I62</f>
        <v>0</v>
      </c>
      <c r="J10" s="238"/>
      <c r="K10" s="238">
        <f t="shared" si="0"/>
        <v>0</v>
      </c>
      <c r="L10" s="242"/>
    </row>
    <row r="11" spans="1:44" ht="23.1" customHeight="1">
      <c r="A11" s="268" t="str">
        <f>내역명세서!A63</f>
        <v>8</v>
      </c>
      <c r="B11" s="269" t="str">
        <f>내역명세서!B63</f>
        <v>설비공사</v>
      </c>
      <c r="C11" s="239"/>
      <c r="D11" s="239" t="s">
        <v>75</v>
      </c>
      <c r="E11" s="240">
        <v>1</v>
      </c>
      <c r="F11" s="241"/>
      <c r="G11" s="238">
        <f>내역명세서!G74</f>
        <v>0</v>
      </c>
      <c r="H11" s="238"/>
      <c r="I11" s="238">
        <f>내역명세서!I74</f>
        <v>0</v>
      </c>
      <c r="J11" s="238"/>
      <c r="K11" s="238">
        <f t="shared" si="0"/>
        <v>0</v>
      </c>
      <c r="L11" s="242"/>
    </row>
    <row r="12" spans="1:44" ht="22.5" customHeight="1">
      <c r="A12" s="251" t="str">
        <f>내역명세서!A75</f>
        <v>9</v>
      </c>
      <c r="B12" s="269" t="str">
        <f>내역명세서!B75</f>
        <v>유리공사</v>
      </c>
      <c r="C12" s="239"/>
      <c r="D12" s="239" t="s">
        <v>75</v>
      </c>
      <c r="E12" s="240">
        <v>1</v>
      </c>
      <c r="F12" s="241"/>
      <c r="G12" s="243">
        <f>내역명세서!G79</f>
        <v>0</v>
      </c>
      <c r="H12" s="243"/>
      <c r="I12" s="243">
        <f>내역명세서!I79</f>
        <v>0</v>
      </c>
      <c r="J12" s="243"/>
      <c r="K12" s="238">
        <f t="shared" si="0"/>
        <v>0</v>
      </c>
      <c r="L12" s="242"/>
    </row>
    <row r="13" spans="1:44" ht="23.1" customHeight="1">
      <c r="A13" s="268" t="str">
        <f>내역명세서!A80</f>
        <v>10</v>
      </c>
      <c r="B13" s="269" t="str">
        <f>내역명세서!B80</f>
        <v>가구공사</v>
      </c>
      <c r="C13" s="239"/>
      <c r="D13" s="239" t="s">
        <v>75</v>
      </c>
      <c r="E13" s="240">
        <v>1</v>
      </c>
      <c r="F13" s="241"/>
      <c r="G13" s="238">
        <f>내역명세서!G96</f>
        <v>0</v>
      </c>
      <c r="H13" s="238"/>
      <c r="I13" s="238">
        <f>내역명세서!I96</f>
        <v>0</v>
      </c>
      <c r="J13" s="238"/>
      <c r="K13" s="238">
        <f t="shared" si="0"/>
        <v>0</v>
      </c>
      <c r="L13" s="242"/>
    </row>
    <row r="14" spans="1:44" ht="22.5" customHeight="1">
      <c r="A14" s="251" t="str">
        <f>내역명세서!A97</f>
        <v>11</v>
      </c>
      <c r="B14" s="269" t="str">
        <f>내역명세서!B97</f>
        <v>기타공사</v>
      </c>
      <c r="C14" s="239"/>
      <c r="D14" s="239" t="s">
        <v>75</v>
      </c>
      <c r="E14" s="240">
        <v>1</v>
      </c>
      <c r="F14" s="241"/>
      <c r="G14" s="243">
        <f>내역명세서!G104</f>
        <v>0</v>
      </c>
      <c r="H14" s="243"/>
      <c r="I14" s="243">
        <f>내역명세서!I104</f>
        <v>0</v>
      </c>
      <c r="J14" s="243"/>
      <c r="K14" s="238">
        <f t="shared" si="0"/>
        <v>0</v>
      </c>
      <c r="L14" s="242"/>
    </row>
    <row r="15" spans="1:44" ht="23.1" customHeight="1">
      <c r="A15" s="268"/>
      <c r="B15" s="269"/>
      <c r="C15" s="239"/>
      <c r="D15" s="239"/>
      <c r="E15" s="240"/>
      <c r="F15" s="241"/>
      <c r="G15" s="238"/>
      <c r="H15" s="238"/>
      <c r="I15" s="238"/>
      <c r="J15" s="238"/>
      <c r="K15" s="238"/>
      <c r="L15" s="242"/>
    </row>
    <row r="16" spans="1:44" s="26" customFormat="1" ht="23.1" customHeight="1">
      <c r="A16" s="268"/>
      <c r="B16" s="269"/>
      <c r="C16" s="271"/>
      <c r="D16" s="271"/>
      <c r="E16" s="272"/>
      <c r="F16" s="273"/>
      <c r="G16" s="244"/>
      <c r="H16" s="274"/>
      <c r="I16" s="244"/>
      <c r="J16" s="274"/>
      <c r="K16" s="244"/>
      <c r="L16" s="27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</row>
    <row r="17" spans="1:44" ht="23.1" customHeight="1">
      <c r="A17" s="268"/>
      <c r="B17" s="269"/>
      <c r="C17" s="239"/>
      <c r="D17" s="239"/>
      <c r="E17" s="240"/>
      <c r="F17" s="241"/>
      <c r="G17" s="238"/>
      <c r="H17" s="238"/>
      <c r="I17" s="238"/>
      <c r="J17" s="238"/>
      <c r="K17" s="238"/>
      <c r="L17" s="242"/>
    </row>
    <row r="18" spans="1:44" ht="23.1" customHeight="1">
      <c r="A18" s="268"/>
      <c r="B18" s="269"/>
      <c r="C18" s="239"/>
      <c r="D18" s="239"/>
      <c r="E18" s="240"/>
      <c r="F18" s="241"/>
      <c r="G18" s="238"/>
      <c r="H18" s="238"/>
      <c r="I18" s="238"/>
      <c r="J18" s="238"/>
      <c r="K18" s="238"/>
      <c r="L18" s="242"/>
    </row>
    <row r="19" spans="1:44" ht="23.1" customHeight="1">
      <c r="A19" s="268"/>
      <c r="B19" s="269"/>
      <c r="C19" s="239"/>
      <c r="D19" s="239"/>
      <c r="E19" s="240"/>
      <c r="F19" s="241"/>
      <c r="G19" s="238"/>
      <c r="H19" s="238"/>
      <c r="I19" s="238"/>
      <c r="J19" s="238"/>
      <c r="K19" s="238"/>
      <c r="L19" s="242"/>
    </row>
    <row r="20" spans="1:44" ht="23.1" customHeight="1">
      <c r="A20" s="268"/>
      <c r="B20" s="269"/>
      <c r="C20" s="239"/>
      <c r="D20" s="239"/>
      <c r="E20" s="240"/>
      <c r="F20" s="241"/>
      <c r="G20" s="238"/>
      <c r="H20" s="238"/>
      <c r="I20" s="238"/>
      <c r="J20" s="238"/>
      <c r="K20" s="238"/>
      <c r="L20" s="242"/>
    </row>
    <row r="21" spans="1:44" ht="23.1" customHeight="1">
      <c r="A21" s="268"/>
      <c r="B21" s="269"/>
      <c r="C21" s="239"/>
      <c r="D21" s="239"/>
      <c r="E21" s="240"/>
      <c r="F21" s="241"/>
      <c r="G21" s="238"/>
      <c r="H21" s="238"/>
      <c r="I21" s="238"/>
      <c r="J21" s="238"/>
      <c r="K21" s="238"/>
      <c r="L21" s="242"/>
    </row>
    <row r="22" spans="1:44" s="26" customFormat="1" ht="23.1" customHeight="1">
      <c r="A22" s="268"/>
      <c r="B22" s="269"/>
      <c r="C22" s="271"/>
      <c r="D22" s="271"/>
      <c r="E22" s="272"/>
      <c r="F22" s="273"/>
      <c r="G22" s="244"/>
      <c r="H22" s="274"/>
      <c r="I22" s="244"/>
      <c r="J22" s="274"/>
      <c r="K22" s="244"/>
      <c r="L22" s="27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4" ht="23.1" customHeight="1">
      <c r="A23" s="268"/>
      <c r="B23" s="269"/>
      <c r="C23" s="239"/>
      <c r="D23" s="239"/>
      <c r="E23" s="240"/>
      <c r="F23" s="241"/>
      <c r="G23" s="238"/>
      <c r="H23" s="243"/>
      <c r="I23" s="238"/>
      <c r="J23" s="243"/>
      <c r="K23" s="238"/>
      <c r="L23" s="242"/>
    </row>
    <row r="24" spans="1:44" ht="22.5" customHeight="1">
      <c r="A24" s="268"/>
      <c r="B24" s="269"/>
      <c r="C24" s="239"/>
      <c r="D24" s="239"/>
      <c r="E24" s="240"/>
      <c r="F24" s="241"/>
      <c r="G24" s="238"/>
      <c r="H24" s="238"/>
      <c r="I24" s="238"/>
      <c r="J24" s="238"/>
      <c r="K24" s="238"/>
      <c r="L24" s="242"/>
    </row>
    <row r="25" spans="1:44" ht="23.1" customHeight="1">
      <c r="A25" s="268"/>
      <c r="B25" s="269"/>
      <c r="C25" s="239"/>
      <c r="D25" s="239"/>
      <c r="E25" s="240"/>
      <c r="F25" s="241"/>
      <c r="G25" s="238"/>
      <c r="H25" s="243"/>
      <c r="I25" s="238"/>
      <c r="J25" s="243"/>
      <c r="K25" s="238"/>
      <c r="L25" s="242"/>
    </row>
    <row r="26" spans="1:44" ht="22.5" customHeight="1">
      <c r="A26" s="268"/>
      <c r="B26" s="269"/>
      <c r="C26" s="239"/>
      <c r="D26" s="239"/>
      <c r="E26" s="240"/>
      <c r="F26" s="241"/>
      <c r="G26" s="238"/>
      <c r="H26" s="243"/>
      <c r="I26" s="238"/>
      <c r="J26" s="243"/>
      <c r="K26" s="238"/>
      <c r="L26" s="242"/>
    </row>
    <row r="27" spans="1:44" ht="22.5" customHeight="1">
      <c r="A27" s="251"/>
      <c r="B27" s="282"/>
      <c r="C27" s="239"/>
      <c r="D27" s="239"/>
      <c r="E27" s="240"/>
      <c r="F27" s="241"/>
      <c r="G27" s="252"/>
      <c r="H27" s="238"/>
      <c r="I27" s="241"/>
      <c r="J27" s="238"/>
      <c r="K27" s="238"/>
      <c r="L27" s="242"/>
    </row>
    <row r="28" spans="1:44" s="26" customFormat="1" ht="22.5" customHeight="1">
      <c r="A28" s="253"/>
      <c r="B28" s="254" t="s">
        <v>8</v>
      </c>
      <c r="C28" s="254"/>
      <c r="D28" s="254"/>
      <c r="E28" s="255"/>
      <c r="F28" s="256"/>
      <c r="G28" s="257">
        <f>SUM(G4:G27)</f>
        <v>0</v>
      </c>
      <c r="H28" s="257"/>
      <c r="I28" s="257">
        <f>SUM(I4:I27)</f>
        <v>0</v>
      </c>
      <c r="J28" s="257"/>
      <c r="K28" s="257">
        <f>SUM(K4:K27)</f>
        <v>0</v>
      </c>
      <c r="L28" s="258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</row>
    <row r="29" spans="1:44" s="33" customFormat="1" ht="18" customHeight="1">
      <c r="A29" s="21"/>
      <c r="B29" s="30"/>
      <c r="C29" s="21"/>
      <c r="D29" s="21"/>
      <c r="E29" s="31"/>
      <c r="F29" s="32"/>
      <c r="G29" s="27"/>
      <c r="I29" s="32"/>
      <c r="L29" s="29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s="33" customFormat="1" ht="18" customHeight="1">
      <c r="A30" s="21"/>
      <c r="B30" s="30"/>
      <c r="C30" s="21"/>
      <c r="D30" s="21"/>
      <c r="E30" s="31"/>
      <c r="F30" s="32"/>
      <c r="G30" s="27"/>
      <c r="I30" s="32"/>
      <c r="L30" s="29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s="33" customFormat="1" ht="18" customHeight="1">
      <c r="A31" s="21"/>
      <c r="B31" s="30"/>
      <c r="C31" s="21"/>
      <c r="D31" s="21"/>
      <c r="E31" s="31"/>
      <c r="F31" s="32"/>
      <c r="G31" s="27"/>
      <c r="I31" s="32"/>
      <c r="L31" s="29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33" customFormat="1" ht="18" customHeight="1">
      <c r="A32" s="21"/>
      <c r="B32" s="30"/>
      <c r="C32" s="21"/>
      <c r="D32" s="21"/>
      <c r="E32" s="31"/>
      <c r="F32" s="32"/>
      <c r="G32" s="27"/>
      <c r="I32" s="32"/>
      <c r="L32" s="29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33" customFormat="1" ht="18" customHeight="1">
      <c r="A33" s="21"/>
      <c r="B33" s="30"/>
      <c r="C33" s="21"/>
      <c r="D33" s="21"/>
      <c r="E33" s="31"/>
      <c r="F33" s="32"/>
      <c r="G33" s="27"/>
      <c r="I33" s="32"/>
      <c r="L33" s="29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s="33" customFormat="1" ht="18" customHeight="1">
      <c r="A34" s="21"/>
      <c r="B34" s="30"/>
      <c r="C34" s="21"/>
      <c r="D34" s="21"/>
      <c r="E34" s="31"/>
      <c r="F34" s="32"/>
      <c r="G34" s="27"/>
      <c r="I34" s="32"/>
      <c r="L34" s="29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s="33" customFormat="1" ht="18" customHeight="1">
      <c r="A35" s="21"/>
      <c r="B35" s="30"/>
      <c r="C35" s="21"/>
      <c r="D35" s="21"/>
      <c r="E35" s="31"/>
      <c r="F35" s="32"/>
      <c r="G35" s="27"/>
      <c r="I35" s="32"/>
      <c r="L35" s="29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s="33" customFormat="1" ht="18" customHeight="1">
      <c r="A36" s="21"/>
      <c r="B36" s="30"/>
      <c r="C36" s="21"/>
      <c r="D36" s="21"/>
      <c r="E36" s="31"/>
      <c r="F36" s="32"/>
      <c r="G36" s="27"/>
      <c r="I36" s="32"/>
      <c r="L36" s="29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s="33" customFormat="1" ht="18" customHeight="1">
      <c r="A37" s="21"/>
      <c r="B37" s="30"/>
      <c r="C37" s="21"/>
      <c r="D37" s="21"/>
      <c r="E37" s="31"/>
      <c r="F37" s="32"/>
      <c r="G37" s="27"/>
      <c r="I37" s="32"/>
      <c r="L37" s="29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s="33" customFormat="1" ht="18" customHeight="1">
      <c r="A38" s="21"/>
      <c r="B38" s="30"/>
      <c r="C38" s="21"/>
      <c r="D38" s="21"/>
      <c r="E38" s="31"/>
      <c r="F38" s="32"/>
      <c r="G38" s="27"/>
      <c r="I38" s="32"/>
      <c r="L38" s="29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s="33" customFormat="1" ht="18" customHeight="1">
      <c r="A39" s="21"/>
      <c r="B39" s="30"/>
      <c r="C39" s="21"/>
      <c r="D39" s="21"/>
      <c r="E39" s="31"/>
      <c r="F39" s="32"/>
      <c r="G39" s="27"/>
      <c r="I39" s="32"/>
      <c r="L39" s="29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s="33" customFormat="1" ht="18" customHeight="1">
      <c r="A40" s="21"/>
      <c r="B40" s="30"/>
      <c r="C40" s="21"/>
      <c r="D40" s="21"/>
      <c r="E40" s="31"/>
      <c r="F40" s="32"/>
      <c r="G40" s="27"/>
      <c r="I40" s="32"/>
      <c r="L40" s="29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s="33" customFormat="1" ht="18" customHeight="1">
      <c r="A41" s="21"/>
      <c r="B41" s="30"/>
      <c r="C41" s="21"/>
      <c r="D41" s="21"/>
      <c r="E41" s="31"/>
      <c r="F41" s="32"/>
      <c r="G41" s="27"/>
      <c r="I41" s="32"/>
      <c r="L41" s="29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s="33" customFormat="1" ht="18" customHeight="1">
      <c r="A42" s="21"/>
      <c r="B42" s="30"/>
      <c r="C42" s="21"/>
      <c r="D42" s="21"/>
      <c r="E42" s="31"/>
      <c r="F42" s="32"/>
      <c r="G42" s="27"/>
      <c r="I42" s="32"/>
      <c r="L42" s="29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s="33" customFormat="1" ht="18" customHeight="1">
      <c r="A43" s="21"/>
      <c r="B43" s="30"/>
      <c r="C43" s="21"/>
      <c r="D43" s="21"/>
      <c r="E43" s="31"/>
      <c r="F43" s="32"/>
      <c r="G43" s="27"/>
      <c r="I43" s="32"/>
      <c r="L43" s="29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s="33" customFormat="1" ht="18" customHeight="1">
      <c r="A44" s="21"/>
      <c r="B44" s="30"/>
      <c r="C44" s="21"/>
      <c r="D44" s="21"/>
      <c r="E44" s="31"/>
      <c r="F44" s="32"/>
      <c r="G44" s="27"/>
      <c r="I44" s="32"/>
      <c r="L44" s="29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s="33" customFormat="1" ht="18" customHeight="1">
      <c r="A45" s="21"/>
      <c r="B45" s="30"/>
      <c r="C45" s="21"/>
      <c r="D45" s="21"/>
      <c r="E45" s="31"/>
      <c r="F45" s="32"/>
      <c r="G45" s="27"/>
      <c r="I45" s="32"/>
      <c r="L45" s="29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s="33" customFormat="1" ht="18" customHeight="1">
      <c r="A46" s="21"/>
      <c r="B46" s="30"/>
      <c r="C46" s="21"/>
      <c r="D46" s="21"/>
      <c r="E46" s="31"/>
      <c r="F46" s="32"/>
      <c r="G46" s="27"/>
      <c r="I46" s="32"/>
      <c r="L46" s="29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s="33" customFormat="1" ht="18" customHeight="1">
      <c r="A47" s="21"/>
      <c r="B47" s="30"/>
      <c r="C47" s="21"/>
      <c r="D47" s="21"/>
      <c r="E47" s="31"/>
      <c r="F47" s="32"/>
      <c r="G47" s="27"/>
      <c r="I47" s="32"/>
      <c r="L47" s="29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s="33" customFormat="1" ht="18" customHeight="1">
      <c r="A48" s="21"/>
      <c r="B48" s="30"/>
      <c r="C48" s="21"/>
      <c r="D48" s="21"/>
      <c r="E48" s="31"/>
      <c r="F48" s="32"/>
      <c r="G48" s="27"/>
      <c r="I48" s="32"/>
      <c r="L48" s="29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s="33" customFormat="1" ht="18" customHeight="1">
      <c r="A49" s="21"/>
      <c r="B49" s="30"/>
      <c r="C49" s="21"/>
      <c r="D49" s="21"/>
      <c r="E49" s="31"/>
      <c r="F49" s="32"/>
      <c r="G49" s="27"/>
      <c r="I49" s="32"/>
      <c r="L49" s="29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s="33" customFormat="1" ht="18" customHeight="1">
      <c r="A50" s="21"/>
      <c r="B50" s="30"/>
      <c r="C50" s="21"/>
      <c r="D50" s="21"/>
      <c r="E50" s="31"/>
      <c r="F50" s="32"/>
      <c r="G50" s="27"/>
      <c r="I50" s="32"/>
      <c r="L50" s="29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s="33" customFormat="1" ht="18" customHeight="1">
      <c r="A51" s="21"/>
      <c r="B51" s="30"/>
      <c r="C51" s="21"/>
      <c r="D51" s="21"/>
      <c r="E51" s="31"/>
      <c r="F51" s="32"/>
      <c r="G51" s="27"/>
      <c r="I51" s="32"/>
      <c r="L51" s="29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s="33" customFormat="1" ht="18" customHeight="1">
      <c r="A52" s="21"/>
      <c r="B52" s="30"/>
      <c r="C52" s="21"/>
      <c r="D52" s="21"/>
      <c r="E52" s="31"/>
      <c r="F52" s="32"/>
      <c r="G52" s="27"/>
      <c r="I52" s="32"/>
      <c r="L52" s="29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s="33" customFormat="1" ht="18" customHeight="1">
      <c r="A53" s="21"/>
      <c r="B53" s="30"/>
      <c r="C53" s="21"/>
      <c r="D53" s="21"/>
      <c r="E53" s="31"/>
      <c r="F53" s="32"/>
      <c r="G53" s="27"/>
      <c r="I53" s="32"/>
      <c r="L53" s="29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s="33" customFormat="1" ht="18" customHeight="1">
      <c r="A54" s="21"/>
      <c r="B54" s="30"/>
      <c r="C54" s="21"/>
      <c r="D54" s="21"/>
      <c r="E54" s="31"/>
      <c r="F54" s="32"/>
      <c r="G54" s="27"/>
      <c r="I54" s="32"/>
      <c r="L54" s="29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s="33" customFormat="1" ht="18" customHeight="1">
      <c r="A55" s="21"/>
      <c r="B55" s="30"/>
      <c r="C55" s="21"/>
      <c r="D55" s="21"/>
      <c r="E55" s="31"/>
      <c r="F55" s="32"/>
      <c r="G55" s="27"/>
      <c r="I55" s="32"/>
      <c r="L55" s="29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s="33" customFormat="1" ht="18" customHeight="1">
      <c r="A56" s="21"/>
      <c r="B56" s="30"/>
      <c r="C56" s="21"/>
      <c r="D56" s="21"/>
      <c r="E56" s="31"/>
      <c r="F56" s="32"/>
      <c r="G56" s="27"/>
      <c r="I56" s="32"/>
      <c r="L56" s="29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s="33" customFormat="1" ht="18" customHeight="1">
      <c r="A57" s="21"/>
      <c r="B57" s="30"/>
      <c r="C57" s="21"/>
      <c r="D57" s="21"/>
      <c r="E57" s="31"/>
      <c r="F57" s="32"/>
      <c r="G57" s="27"/>
      <c r="I57" s="32"/>
      <c r="L57" s="29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33" customFormat="1" ht="18" customHeight="1">
      <c r="A58" s="21"/>
      <c r="B58" s="30"/>
      <c r="C58" s="21"/>
      <c r="D58" s="21"/>
      <c r="E58" s="31"/>
      <c r="F58" s="32"/>
      <c r="G58" s="27"/>
      <c r="I58" s="32"/>
      <c r="L58" s="2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33" customFormat="1" ht="18" customHeight="1">
      <c r="A59" s="21"/>
      <c r="B59" s="30"/>
      <c r="C59" s="21"/>
      <c r="D59" s="21"/>
      <c r="E59" s="31"/>
      <c r="F59" s="32"/>
      <c r="G59" s="27"/>
      <c r="I59" s="32"/>
      <c r="L59" s="2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33" customFormat="1" ht="18" customHeight="1">
      <c r="A60" s="21"/>
      <c r="B60" s="30"/>
      <c r="C60" s="21"/>
      <c r="D60" s="21"/>
      <c r="E60" s="31"/>
      <c r="F60" s="32"/>
      <c r="G60" s="27"/>
      <c r="I60" s="32"/>
      <c r="L60" s="29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33" customFormat="1" ht="18" customHeight="1">
      <c r="A61" s="21"/>
      <c r="B61" s="30"/>
      <c r="C61" s="21"/>
      <c r="D61" s="21"/>
      <c r="E61" s="31"/>
      <c r="F61" s="32"/>
      <c r="G61" s="27"/>
      <c r="I61" s="32"/>
      <c r="L61" s="29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s="33" customFormat="1" ht="18" customHeight="1">
      <c r="A62" s="21"/>
      <c r="B62" s="30"/>
      <c r="C62" s="21"/>
      <c r="D62" s="21"/>
      <c r="E62" s="31"/>
      <c r="F62" s="32"/>
      <c r="G62" s="27"/>
      <c r="I62" s="32"/>
      <c r="L62" s="29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s="33" customFormat="1" ht="18" customHeight="1">
      <c r="A63" s="21"/>
      <c r="B63" s="30"/>
      <c r="C63" s="21"/>
      <c r="D63" s="21"/>
      <c r="E63" s="31"/>
      <c r="F63" s="32"/>
      <c r="G63" s="27"/>
      <c r="I63" s="32"/>
      <c r="L63" s="29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s="33" customFormat="1" ht="18" customHeight="1">
      <c r="A64" s="21"/>
      <c r="B64" s="30"/>
      <c r="C64" s="21"/>
      <c r="D64" s="21"/>
      <c r="E64" s="31"/>
      <c r="F64" s="32"/>
      <c r="G64" s="27"/>
      <c r="I64" s="32"/>
      <c r="L64" s="29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s="33" customFormat="1" ht="18" customHeight="1">
      <c r="A65" s="21"/>
      <c r="B65" s="30"/>
      <c r="C65" s="21"/>
      <c r="D65" s="21"/>
      <c r="E65" s="31"/>
      <c r="F65" s="32"/>
      <c r="G65" s="27"/>
      <c r="I65" s="32"/>
      <c r="L65" s="29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s="33" customFormat="1" ht="18" customHeight="1">
      <c r="A66" s="21"/>
      <c r="B66" s="30"/>
      <c r="C66" s="21"/>
      <c r="D66" s="21"/>
      <c r="E66" s="31"/>
      <c r="F66" s="32"/>
      <c r="G66" s="27"/>
      <c r="I66" s="32"/>
      <c r="L66" s="29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s="33" customFormat="1" ht="18" customHeight="1">
      <c r="A67" s="21"/>
      <c r="B67" s="30"/>
      <c r="C67" s="21"/>
      <c r="D67" s="21"/>
      <c r="E67" s="31"/>
      <c r="F67" s="32"/>
      <c r="G67" s="27"/>
      <c r="I67" s="32"/>
      <c r="L67" s="29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33" customFormat="1" ht="18" customHeight="1">
      <c r="A68" s="21"/>
      <c r="B68" s="30"/>
      <c r="C68" s="21"/>
      <c r="D68" s="21"/>
      <c r="E68" s="31"/>
      <c r="F68" s="32"/>
      <c r="G68" s="27"/>
      <c r="I68" s="32"/>
      <c r="L68" s="29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s="33" customFormat="1" ht="18" customHeight="1">
      <c r="A69" s="21"/>
      <c r="B69" s="30"/>
      <c r="C69" s="21"/>
      <c r="D69" s="21"/>
      <c r="E69" s="31"/>
      <c r="F69" s="32"/>
      <c r="G69" s="27"/>
      <c r="I69" s="32"/>
      <c r="L69" s="2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s="33" customFormat="1" ht="18" customHeight="1">
      <c r="A70" s="21"/>
      <c r="B70" s="30"/>
      <c r="C70" s="21"/>
      <c r="D70" s="21"/>
      <c r="E70" s="31"/>
      <c r="F70" s="32"/>
      <c r="G70" s="27"/>
      <c r="I70" s="32"/>
      <c r="L70" s="29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s="33" customFormat="1" ht="18" customHeight="1">
      <c r="A71" s="21"/>
      <c r="B71" s="30"/>
      <c r="C71" s="21"/>
      <c r="D71" s="21"/>
      <c r="E71" s="31"/>
      <c r="F71" s="32"/>
      <c r="G71" s="27"/>
      <c r="I71" s="32"/>
      <c r="L71" s="29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s="33" customFormat="1" ht="18" customHeight="1">
      <c r="A72" s="21"/>
      <c r="B72" s="30"/>
      <c r="C72" s="21"/>
      <c r="D72" s="21"/>
      <c r="E72" s="31"/>
      <c r="F72" s="32"/>
      <c r="G72" s="27"/>
      <c r="I72" s="32"/>
      <c r="L72" s="29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s="33" customFormat="1" ht="18" customHeight="1">
      <c r="A73" s="21"/>
      <c r="B73" s="30"/>
      <c r="C73" s="21"/>
      <c r="D73" s="21"/>
      <c r="E73" s="31"/>
      <c r="F73" s="32"/>
      <c r="G73" s="27"/>
      <c r="I73" s="32"/>
      <c r="L73" s="29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s="33" customFormat="1" ht="18" customHeight="1">
      <c r="A74" s="21"/>
      <c r="B74" s="30"/>
      <c r="C74" s="21"/>
      <c r="D74" s="21"/>
      <c r="E74" s="31"/>
      <c r="F74" s="32"/>
      <c r="G74" s="27"/>
      <c r="I74" s="32"/>
      <c r="L74" s="29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s="33" customFormat="1" ht="18" customHeight="1">
      <c r="A75" s="21"/>
      <c r="B75" s="30"/>
      <c r="C75" s="21"/>
      <c r="D75" s="21"/>
      <c r="E75" s="31"/>
      <c r="F75" s="32"/>
      <c r="G75" s="27"/>
      <c r="I75" s="32"/>
      <c r="L75" s="29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s="33" customFormat="1" ht="18" customHeight="1">
      <c r="A76" s="21"/>
      <c r="B76" s="30"/>
      <c r="C76" s="21"/>
      <c r="D76" s="21"/>
      <c r="E76" s="31"/>
      <c r="F76" s="32"/>
      <c r="G76" s="27"/>
      <c r="I76" s="32"/>
      <c r="L76" s="29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s="33" customFormat="1" ht="18" customHeight="1">
      <c r="A77" s="21"/>
      <c r="B77" s="30"/>
      <c r="C77" s="21"/>
      <c r="D77" s="21"/>
      <c r="E77" s="31"/>
      <c r="F77" s="32"/>
      <c r="G77" s="27"/>
      <c r="I77" s="32"/>
      <c r="L77" s="29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s="33" customFormat="1" ht="18" customHeight="1">
      <c r="A78" s="21"/>
      <c r="B78" s="30"/>
      <c r="C78" s="21"/>
      <c r="D78" s="21"/>
      <c r="E78" s="31"/>
      <c r="F78" s="32"/>
      <c r="G78" s="27"/>
      <c r="I78" s="32"/>
      <c r="L78" s="29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s="33" customFormat="1" ht="18" customHeight="1">
      <c r="A79" s="21"/>
      <c r="B79" s="30"/>
      <c r="C79" s="21"/>
      <c r="D79" s="21"/>
      <c r="E79" s="31"/>
      <c r="F79" s="32"/>
      <c r="G79" s="27"/>
      <c r="I79" s="32"/>
      <c r="L79" s="29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s="33" customFormat="1" ht="18" customHeight="1">
      <c r="A80" s="21"/>
      <c r="B80" s="30"/>
      <c r="C80" s="21"/>
      <c r="D80" s="21"/>
      <c r="E80" s="31"/>
      <c r="F80" s="32"/>
      <c r="G80" s="27"/>
      <c r="I80" s="32"/>
      <c r="L80" s="29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s="33" customFormat="1" ht="18" customHeight="1">
      <c r="A81" s="21"/>
      <c r="B81" s="30"/>
      <c r="C81" s="21"/>
      <c r="D81" s="21"/>
      <c r="E81" s="31"/>
      <c r="F81" s="32"/>
      <c r="G81" s="27"/>
      <c r="I81" s="32"/>
      <c r="L81" s="29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s="33" customFormat="1" ht="18" customHeight="1">
      <c r="A82" s="21"/>
      <c r="B82" s="30"/>
      <c r="C82" s="21"/>
      <c r="D82" s="21"/>
      <c r="E82" s="31"/>
      <c r="F82" s="32"/>
      <c r="G82" s="27"/>
      <c r="I82" s="32"/>
      <c r="L82" s="29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s="33" customFormat="1" ht="18" customHeight="1">
      <c r="A83" s="21"/>
      <c r="B83" s="30"/>
      <c r="C83" s="21"/>
      <c r="D83" s="21"/>
      <c r="E83" s="31"/>
      <c r="F83" s="32"/>
      <c r="G83" s="27"/>
      <c r="I83" s="32"/>
      <c r="L83" s="29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s="33" customFormat="1" ht="18" customHeight="1">
      <c r="A84" s="21"/>
      <c r="B84" s="30"/>
      <c r="C84" s="21"/>
      <c r="D84" s="21"/>
      <c r="E84" s="31"/>
      <c r="F84" s="32"/>
      <c r="G84" s="27"/>
      <c r="I84" s="32"/>
      <c r="L84" s="29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s="33" customFormat="1" ht="18" customHeight="1">
      <c r="A85" s="21"/>
      <c r="B85" s="30"/>
      <c r="C85" s="21"/>
      <c r="D85" s="21"/>
      <c r="E85" s="31"/>
      <c r="F85" s="32"/>
      <c r="G85" s="27"/>
      <c r="I85" s="32"/>
      <c r="L85" s="29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s="33" customFormat="1" ht="18" customHeight="1">
      <c r="A86" s="21"/>
      <c r="B86" s="30"/>
      <c r="C86" s="21"/>
      <c r="D86" s="21"/>
      <c r="E86" s="31"/>
      <c r="F86" s="32"/>
      <c r="G86" s="27"/>
      <c r="I86" s="32"/>
      <c r="L86" s="29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s="33" customFormat="1" ht="18" customHeight="1">
      <c r="A87" s="21"/>
      <c r="B87" s="30"/>
      <c r="C87" s="21"/>
      <c r="D87" s="21"/>
      <c r="E87" s="31"/>
      <c r="F87" s="32"/>
      <c r="G87" s="27"/>
      <c r="I87" s="32"/>
      <c r="L87" s="29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s="33" customFormat="1" ht="18" customHeight="1">
      <c r="A88" s="21"/>
      <c r="B88" s="30"/>
      <c r="C88" s="21"/>
      <c r="D88" s="21"/>
      <c r="E88" s="31"/>
      <c r="F88" s="32"/>
      <c r="G88" s="27"/>
      <c r="I88" s="32"/>
      <c r="L88" s="29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s="33" customFormat="1" ht="18" customHeight="1">
      <c r="A89" s="21"/>
      <c r="B89" s="30"/>
      <c r="C89" s="21"/>
      <c r="D89" s="21"/>
      <c r="E89" s="31"/>
      <c r="F89" s="32"/>
      <c r="G89" s="27"/>
      <c r="I89" s="32"/>
      <c r="L89" s="29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s="33" customFormat="1" ht="18" customHeight="1">
      <c r="A90" s="21"/>
      <c r="B90" s="30"/>
      <c r="C90" s="21"/>
      <c r="D90" s="21"/>
      <c r="E90" s="31"/>
      <c r="F90" s="32"/>
      <c r="G90" s="27"/>
      <c r="I90" s="32"/>
      <c r="L90" s="29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s="33" customFormat="1" ht="18" customHeight="1">
      <c r="A91" s="21"/>
      <c r="B91" s="30"/>
      <c r="C91" s="21"/>
      <c r="D91" s="21"/>
      <c r="E91" s="31"/>
      <c r="F91" s="32"/>
      <c r="G91" s="27"/>
      <c r="I91" s="32"/>
      <c r="L91" s="29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s="33" customFormat="1" ht="18" customHeight="1">
      <c r="A92" s="21"/>
      <c r="B92" s="30"/>
      <c r="C92" s="21"/>
      <c r="D92" s="21"/>
      <c r="E92" s="31"/>
      <c r="F92" s="32"/>
      <c r="G92" s="27"/>
      <c r="I92" s="32"/>
      <c r="L92" s="29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s="33" customFormat="1" ht="18" customHeight="1">
      <c r="A93" s="21"/>
      <c r="B93" s="30"/>
      <c r="C93" s="21"/>
      <c r="D93" s="21"/>
      <c r="E93" s="31"/>
      <c r="F93" s="32"/>
      <c r="G93" s="27"/>
      <c r="I93" s="32"/>
      <c r="L93" s="29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s="33" customFormat="1" ht="18" customHeight="1">
      <c r="A94" s="21"/>
      <c r="B94" s="30"/>
      <c r="C94" s="21"/>
      <c r="D94" s="21"/>
      <c r="E94" s="31"/>
      <c r="F94" s="32"/>
      <c r="G94" s="27"/>
      <c r="I94" s="32"/>
      <c r="L94" s="29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s="33" customFormat="1" ht="18" customHeight="1">
      <c r="A95" s="21"/>
      <c r="B95" s="30"/>
      <c r="C95" s="21"/>
      <c r="D95" s="21"/>
      <c r="E95" s="31"/>
      <c r="F95" s="32"/>
      <c r="G95" s="27"/>
      <c r="I95" s="32"/>
      <c r="L95" s="29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s="33" customFormat="1" ht="18" customHeight="1">
      <c r="A96" s="21"/>
      <c r="B96" s="30"/>
      <c r="C96" s="21"/>
      <c r="D96" s="21"/>
      <c r="E96" s="31"/>
      <c r="F96" s="32"/>
      <c r="G96" s="27"/>
      <c r="I96" s="32"/>
      <c r="L96" s="29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s="33" customFormat="1" ht="18" customHeight="1">
      <c r="A97" s="21"/>
      <c r="B97" s="30"/>
      <c r="C97" s="21"/>
      <c r="D97" s="21"/>
      <c r="E97" s="31"/>
      <c r="F97" s="32"/>
      <c r="G97" s="27"/>
      <c r="I97" s="32"/>
      <c r="L97" s="29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s="33" customFormat="1" ht="18" customHeight="1">
      <c r="A98" s="21"/>
      <c r="B98" s="30"/>
      <c r="C98" s="21"/>
      <c r="D98" s="21"/>
      <c r="E98" s="31"/>
      <c r="F98" s="32"/>
      <c r="G98" s="27"/>
      <c r="I98" s="32"/>
      <c r="L98" s="29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s="33" customFormat="1" ht="18" customHeight="1">
      <c r="A99" s="21"/>
      <c r="B99" s="30"/>
      <c r="C99" s="21"/>
      <c r="D99" s="21"/>
      <c r="E99" s="31"/>
      <c r="F99" s="32"/>
      <c r="G99" s="27"/>
      <c r="I99" s="32"/>
      <c r="L99" s="29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s="33" customFormat="1" ht="18" customHeight="1">
      <c r="A100" s="21"/>
      <c r="B100" s="30"/>
      <c r="C100" s="21"/>
      <c r="D100" s="21"/>
      <c r="E100" s="31"/>
      <c r="F100" s="32"/>
      <c r="G100" s="27"/>
      <c r="I100" s="32"/>
      <c r="L100" s="29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s="33" customFormat="1" ht="18" customHeight="1">
      <c r="A101" s="21"/>
      <c r="B101" s="30"/>
      <c r="C101" s="21"/>
      <c r="D101" s="21"/>
      <c r="E101" s="31"/>
      <c r="F101" s="32"/>
      <c r="G101" s="27"/>
      <c r="I101" s="32"/>
      <c r="L101" s="29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s="33" customFormat="1" ht="18" customHeight="1">
      <c r="A102" s="21"/>
      <c r="B102" s="30"/>
      <c r="C102" s="21"/>
      <c r="D102" s="21"/>
      <c r="E102" s="31"/>
      <c r="F102" s="32"/>
      <c r="G102" s="27"/>
      <c r="I102" s="32"/>
      <c r="L102" s="29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s="33" customFormat="1" ht="18" customHeight="1">
      <c r="A103" s="21"/>
      <c r="B103" s="30"/>
      <c r="C103" s="21"/>
      <c r="D103" s="21"/>
      <c r="E103" s="31"/>
      <c r="F103" s="32"/>
      <c r="G103" s="27"/>
      <c r="I103" s="32"/>
      <c r="L103" s="29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s="33" customFormat="1" ht="18" customHeight="1">
      <c r="A104" s="21"/>
      <c r="B104" s="30"/>
      <c r="C104" s="21"/>
      <c r="D104" s="21"/>
      <c r="E104" s="31"/>
      <c r="F104" s="32"/>
      <c r="G104" s="27"/>
      <c r="I104" s="32"/>
      <c r="L104" s="29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s="33" customFormat="1" ht="18" customHeight="1">
      <c r="A105" s="21"/>
      <c r="B105" s="30"/>
      <c r="C105" s="21"/>
      <c r="D105" s="21"/>
      <c r="E105" s="31"/>
      <c r="F105" s="32"/>
      <c r="G105" s="27"/>
      <c r="I105" s="32"/>
      <c r="L105" s="29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s="33" customFormat="1" ht="18" customHeight="1">
      <c r="A106" s="21"/>
      <c r="B106" s="30"/>
      <c r="C106" s="21"/>
      <c r="D106" s="21"/>
      <c r="E106" s="31"/>
      <c r="F106" s="32"/>
      <c r="G106" s="27"/>
      <c r="I106" s="32"/>
      <c r="L106" s="29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s="33" customFormat="1" ht="18" customHeight="1">
      <c r="A107" s="21"/>
      <c r="B107" s="30"/>
      <c r="C107" s="21"/>
      <c r="D107" s="21"/>
      <c r="E107" s="31"/>
      <c r="F107" s="32"/>
      <c r="G107" s="27"/>
      <c r="I107" s="32"/>
      <c r="L107" s="29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s="33" customFormat="1" ht="18" customHeight="1">
      <c r="A108" s="21"/>
      <c r="B108" s="30"/>
      <c r="C108" s="21"/>
      <c r="D108" s="21"/>
      <c r="E108" s="31"/>
      <c r="F108" s="32"/>
      <c r="G108" s="27"/>
      <c r="I108" s="32"/>
      <c r="L108" s="29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s="33" customFormat="1" ht="18" customHeight="1">
      <c r="A109" s="21"/>
      <c r="B109" s="30"/>
      <c r="C109" s="21"/>
      <c r="D109" s="21"/>
      <c r="E109" s="31"/>
      <c r="F109" s="32"/>
      <c r="G109" s="27"/>
      <c r="I109" s="32"/>
      <c r="L109" s="29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s="33" customFormat="1" ht="18" customHeight="1">
      <c r="A110" s="21"/>
      <c r="B110" s="30"/>
      <c r="C110" s="21"/>
      <c r="D110" s="21"/>
      <c r="E110" s="31"/>
      <c r="F110" s="32"/>
      <c r="G110" s="27"/>
      <c r="I110" s="32"/>
      <c r="L110" s="29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s="33" customFormat="1" ht="18" customHeight="1">
      <c r="A111" s="21"/>
      <c r="B111" s="30"/>
      <c r="C111" s="21"/>
      <c r="D111" s="21"/>
      <c r="E111" s="31"/>
      <c r="F111" s="32"/>
      <c r="G111" s="27"/>
      <c r="I111" s="32"/>
      <c r="L111" s="29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s="33" customFormat="1" ht="18" customHeight="1">
      <c r="A112" s="21"/>
      <c r="B112" s="30"/>
      <c r="C112" s="21"/>
      <c r="D112" s="21"/>
      <c r="E112" s="31"/>
      <c r="F112" s="32"/>
      <c r="G112" s="27"/>
      <c r="I112" s="32"/>
      <c r="L112" s="29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s="33" customFormat="1" ht="18" customHeight="1">
      <c r="A113" s="21"/>
      <c r="B113" s="30"/>
      <c r="C113" s="21"/>
      <c r="D113" s="21"/>
      <c r="E113" s="31"/>
      <c r="F113" s="32"/>
      <c r="G113" s="27"/>
      <c r="I113" s="32"/>
      <c r="L113" s="29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s="33" customFormat="1" ht="18" customHeight="1">
      <c r="A114" s="21"/>
      <c r="B114" s="30"/>
      <c r="C114" s="21"/>
      <c r="D114" s="21"/>
      <c r="E114" s="31"/>
      <c r="F114" s="32"/>
      <c r="G114" s="27"/>
      <c r="I114" s="32"/>
      <c r="L114" s="29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s="33" customFormat="1" ht="18" customHeight="1">
      <c r="A115" s="21"/>
      <c r="B115" s="30"/>
      <c r="C115" s="21"/>
      <c r="D115" s="21"/>
      <c r="E115" s="31"/>
      <c r="F115" s="32"/>
      <c r="G115" s="27"/>
      <c r="I115" s="32"/>
      <c r="L115" s="29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s="33" customFormat="1" ht="18" customHeight="1">
      <c r="A116" s="21"/>
      <c r="B116" s="30"/>
      <c r="C116" s="21"/>
      <c r="D116" s="21"/>
      <c r="E116" s="31"/>
      <c r="F116" s="32"/>
      <c r="G116" s="27"/>
      <c r="I116" s="32"/>
      <c r="L116" s="29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s="33" customFormat="1" ht="18" customHeight="1">
      <c r="A117" s="21"/>
      <c r="B117" s="30"/>
      <c r="C117" s="21"/>
      <c r="D117" s="21"/>
      <c r="E117" s="31"/>
      <c r="F117" s="32"/>
      <c r="G117" s="27"/>
      <c r="I117" s="32"/>
      <c r="L117" s="29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s="33" customFormat="1" ht="18" customHeight="1">
      <c r="A118" s="21"/>
      <c r="B118" s="30"/>
      <c r="C118" s="21"/>
      <c r="D118" s="21"/>
      <c r="E118" s="31"/>
      <c r="F118" s="32"/>
      <c r="G118" s="27"/>
      <c r="I118" s="32"/>
      <c r="L118" s="29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s="33" customFormat="1" ht="18" customHeight="1">
      <c r="A119" s="21"/>
      <c r="B119" s="30"/>
      <c r="C119" s="21"/>
      <c r="D119" s="21"/>
      <c r="E119" s="31"/>
      <c r="F119" s="32"/>
      <c r="G119" s="27"/>
      <c r="I119" s="32"/>
      <c r="L119" s="29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s="33" customFormat="1" ht="18" customHeight="1">
      <c r="A120" s="21"/>
      <c r="B120" s="30"/>
      <c r="C120" s="21"/>
      <c r="D120" s="21"/>
      <c r="E120" s="31"/>
      <c r="F120" s="32"/>
      <c r="G120" s="27"/>
      <c r="I120" s="32"/>
      <c r="L120" s="29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s="33" customFormat="1" ht="18" customHeight="1">
      <c r="A121" s="21"/>
      <c r="B121" s="30"/>
      <c r="C121" s="21"/>
      <c r="D121" s="21"/>
      <c r="E121" s="31"/>
      <c r="F121" s="32"/>
      <c r="G121" s="27"/>
      <c r="I121" s="32"/>
      <c r="L121" s="29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s="33" customFormat="1" ht="18" customHeight="1">
      <c r="A122" s="21"/>
      <c r="B122" s="30"/>
      <c r="C122" s="21"/>
      <c r="D122" s="21"/>
      <c r="E122" s="31"/>
      <c r="F122" s="32"/>
      <c r="G122" s="27"/>
      <c r="I122" s="32"/>
      <c r="L122" s="29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s="33" customFormat="1" ht="18" customHeight="1">
      <c r="A123" s="21"/>
      <c r="B123" s="30"/>
      <c r="C123" s="21"/>
      <c r="D123" s="21"/>
      <c r="E123" s="31"/>
      <c r="F123" s="32"/>
      <c r="G123" s="27"/>
      <c r="I123" s="32"/>
      <c r="L123" s="29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s="33" customFormat="1" ht="18" customHeight="1">
      <c r="A124" s="21"/>
      <c r="B124" s="30"/>
      <c r="C124" s="21"/>
      <c r="D124" s="21"/>
      <c r="E124" s="31"/>
      <c r="F124" s="32"/>
      <c r="G124" s="27"/>
      <c r="I124" s="32"/>
      <c r="L124" s="29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s="33" customFormat="1" ht="18" customHeight="1">
      <c r="A125" s="21"/>
      <c r="B125" s="30"/>
      <c r="C125" s="21"/>
      <c r="D125" s="21"/>
      <c r="E125" s="31"/>
      <c r="F125" s="32"/>
      <c r="G125" s="27"/>
      <c r="I125" s="32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s="33" customFormat="1" ht="18" customHeight="1">
      <c r="A126" s="21"/>
      <c r="B126" s="30"/>
      <c r="C126" s="21"/>
      <c r="D126" s="21"/>
      <c r="E126" s="31"/>
      <c r="F126" s="32"/>
      <c r="G126" s="27"/>
      <c r="I126" s="32"/>
      <c r="L126" s="29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s="33" customFormat="1" ht="18" customHeight="1">
      <c r="A127" s="21"/>
      <c r="B127" s="30"/>
      <c r="C127" s="21"/>
      <c r="D127" s="21"/>
      <c r="E127" s="31"/>
      <c r="F127" s="32"/>
      <c r="G127" s="27"/>
      <c r="I127" s="32"/>
      <c r="L127" s="29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s="33" customFormat="1" ht="18" customHeight="1">
      <c r="A128" s="21"/>
      <c r="B128" s="30"/>
      <c r="C128" s="21"/>
      <c r="D128" s="21"/>
      <c r="E128" s="31"/>
      <c r="F128" s="32"/>
      <c r="G128" s="27"/>
      <c r="I128" s="32"/>
      <c r="L128" s="29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s="33" customFormat="1" ht="18" customHeight="1">
      <c r="A129" s="21"/>
      <c r="B129" s="30"/>
      <c r="C129" s="21"/>
      <c r="D129" s="21"/>
      <c r="E129" s="31"/>
      <c r="F129" s="32"/>
      <c r="G129" s="27"/>
      <c r="I129" s="32"/>
      <c r="L129" s="29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s="33" customFormat="1" ht="18" customHeight="1">
      <c r="A130" s="21"/>
      <c r="B130" s="30"/>
      <c r="C130" s="21"/>
      <c r="D130" s="21"/>
      <c r="E130" s="31"/>
      <c r="F130" s="32"/>
      <c r="G130" s="27"/>
      <c r="I130" s="32"/>
      <c r="L130" s="29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s="33" customFormat="1" ht="18" customHeight="1">
      <c r="A131" s="21"/>
      <c r="B131" s="30"/>
      <c r="C131" s="21"/>
      <c r="D131" s="21"/>
      <c r="E131" s="31"/>
      <c r="F131" s="32"/>
      <c r="G131" s="27"/>
      <c r="I131" s="32"/>
      <c r="L131" s="29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s="33" customFormat="1" ht="18" customHeight="1">
      <c r="A132" s="21"/>
      <c r="B132" s="30"/>
      <c r="C132" s="21"/>
      <c r="D132" s="21"/>
      <c r="E132" s="31"/>
      <c r="F132" s="32"/>
      <c r="G132" s="27"/>
      <c r="I132" s="32"/>
      <c r="L132" s="29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s="33" customFormat="1" ht="18" customHeight="1">
      <c r="A133" s="21"/>
      <c r="B133" s="30"/>
      <c r="C133" s="21"/>
      <c r="D133" s="21"/>
      <c r="E133" s="31"/>
      <c r="F133" s="32"/>
      <c r="G133" s="27"/>
      <c r="I133" s="32"/>
      <c r="L133" s="29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s="33" customFormat="1" ht="18" customHeight="1">
      <c r="A134" s="21"/>
      <c r="B134" s="30"/>
      <c r="C134" s="21"/>
      <c r="D134" s="21"/>
      <c r="E134" s="31"/>
      <c r="F134" s="32"/>
      <c r="G134" s="27"/>
      <c r="I134" s="32"/>
      <c r="L134" s="29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s="33" customFormat="1" ht="18" customHeight="1">
      <c r="A135" s="21"/>
      <c r="B135" s="30"/>
      <c r="C135" s="21"/>
      <c r="D135" s="21"/>
      <c r="E135" s="31"/>
      <c r="F135" s="32"/>
      <c r="G135" s="27"/>
      <c r="I135" s="32"/>
      <c r="L135" s="29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s="33" customFormat="1" ht="18" customHeight="1">
      <c r="A136" s="21"/>
      <c r="B136" s="30"/>
      <c r="C136" s="21"/>
      <c r="D136" s="21"/>
      <c r="E136" s="31"/>
      <c r="F136" s="32"/>
      <c r="G136" s="27"/>
      <c r="I136" s="32"/>
      <c r="L136" s="29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s="33" customFormat="1" ht="18" customHeight="1">
      <c r="A137" s="21"/>
      <c r="B137" s="30"/>
      <c r="C137" s="21"/>
      <c r="D137" s="21"/>
      <c r="E137" s="31"/>
      <c r="F137" s="32"/>
      <c r="G137" s="27"/>
      <c r="I137" s="32"/>
      <c r="L137" s="29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s="33" customFormat="1" ht="18" customHeight="1">
      <c r="A138" s="21"/>
      <c r="B138" s="30"/>
      <c r="C138" s="21"/>
      <c r="D138" s="21"/>
      <c r="E138" s="31"/>
      <c r="F138" s="32"/>
      <c r="G138" s="27"/>
      <c r="I138" s="32"/>
      <c r="L138" s="29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s="33" customFormat="1" ht="18" customHeight="1">
      <c r="A139" s="21"/>
      <c r="B139" s="30"/>
      <c r="C139" s="21"/>
      <c r="D139" s="21"/>
      <c r="E139" s="31"/>
      <c r="F139" s="32"/>
      <c r="G139" s="27"/>
      <c r="I139" s="32"/>
      <c r="L139" s="29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s="33" customFormat="1" ht="18" customHeight="1">
      <c r="A140" s="21"/>
      <c r="B140" s="30"/>
      <c r="C140" s="21"/>
      <c r="D140" s="21"/>
      <c r="E140" s="31"/>
      <c r="F140" s="32"/>
      <c r="G140" s="27"/>
      <c r="I140" s="32"/>
      <c r="L140" s="29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s="33" customFormat="1" ht="18" customHeight="1">
      <c r="A141" s="21"/>
      <c r="B141" s="30"/>
      <c r="C141" s="21"/>
      <c r="D141" s="21"/>
      <c r="E141" s="31"/>
      <c r="F141" s="32"/>
      <c r="G141" s="27"/>
      <c r="I141" s="32"/>
      <c r="L141" s="29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s="33" customFormat="1" ht="18" customHeight="1">
      <c r="A142" s="21"/>
      <c r="B142" s="30"/>
      <c r="C142" s="21"/>
      <c r="D142" s="21"/>
      <c r="E142" s="31"/>
      <c r="F142" s="32"/>
      <c r="G142" s="27"/>
      <c r="I142" s="32"/>
      <c r="L142" s="29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s="33" customFormat="1" ht="18" customHeight="1">
      <c r="A143" s="21"/>
      <c r="B143" s="30"/>
      <c r="C143" s="21"/>
      <c r="D143" s="21"/>
      <c r="E143" s="31"/>
      <c r="F143" s="32"/>
      <c r="G143" s="27"/>
      <c r="I143" s="32"/>
      <c r="L143" s="29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s="33" customFormat="1" ht="18" customHeight="1">
      <c r="A144" s="21"/>
      <c r="B144" s="30"/>
      <c r="C144" s="21"/>
      <c r="D144" s="21"/>
      <c r="E144" s="31"/>
      <c r="F144" s="32"/>
      <c r="G144" s="27"/>
      <c r="I144" s="32"/>
      <c r="L144" s="29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s="33" customFormat="1" ht="18" customHeight="1">
      <c r="A145" s="21"/>
      <c r="B145" s="30"/>
      <c r="C145" s="21"/>
      <c r="D145" s="21"/>
      <c r="E145" s="31"/>
      <c r="F145" s="32"/>
      <c r="G145" s="27"/>
      <c r="I145" s="32"/>
      <c r="L145" s="29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s="33" customFormat="1" ht="18" customHeight="1">
      <c r="A146" s="21"/>
      <c r="B146" s="30"/>
      <c r="C146" s="21"/>
      <c r="D146" s="21"/>
      <c r="E146" s="31"/>
      <c r="F146" s="32"/>
      <c r="G146" s="27"/>
      <c r="I146" s="32"/>
      <c r="L146" s="29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s="33" customFormat="1" ht="18" customHeight="1">
      <c r="A147" s="21"/>
      <c r="B147" s="30"/>
      <c r="C147" s="21"/>
      <c r="D147" s="21"/>
      <c r="E147" s="31"/>
      <c r="F147" s="32"/>
      <c r="G147" s="27"/>
      <c r="I147" s="32"/>
      <c r="L147" s="29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s="33" customFormat="1" ht="18" customHeight="1">
      <c r="A148" s="21"/>
      <c r="B148" s="30"/>
      <c r="C148" s="21"/>
      <c r="D148" s="21"/>
      <c r="E148" s="31"/>
      <c r="F148" s="32"/>
      <c r="G148" s="27"/>
      <c r="I148" s="32"/>
      <c r="L148" s="29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s="33" customFormat="1" ht="18" customHeight="1">
      <c r="A149" s="21"/>
      <c r="B149" s="30"/>
      <c r="C149" s="21"/>
      <c r="D149" s="21"/>
      <c r="E149" s="31"/>
      <c r="F149" s="32"/>
      <c r="G149" s="27"/>
      <c r="I149" s="32"/>
      <c r="L149" s="29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s="33" customFormat="1" ht="18" customHeight="1">
      <c r="A150" s="21"/>
      <c r="B150" s="30"/>
      <c r="C150" s="21"/>
      <c r="D150" s="21"/>
      <c r="E150" s="31"/>
      <c r="F150" s="32"/>
      <c r="G150" s="27"/>
      <c r="I150" s="32"/>
      <c r="L150" s="29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s="33" customFormat="1" ht="18" customHeight="1">
      <c r="A151" s="21"/>
      <c r="B151" s="30"/>
      <c r="C151" s="21"/>
      <c r="D151" s="21"/>
      <c r="E151" s="31"/>
      <c r="F151" s="32"/>
      <c r="G151" s="27"/>
      <c r="I151" s="32"/>
      <c r="L151" s="29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s="33" customFormat="1" ht="18" customHeight="1">
      <c r="A152" s="21"/>
      <c r="B152" s="30"/>
      <c r="C152" s="21"/>
      <c r="D152" s="21"/>
      <c r="E152" s="31"/>
      <c r="F152" s="32"/>
      <c r="G152" s="27"/>
      <c r="I152" s="32"/>
      <c r="L152" s="29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  <row r="153" spans="1:44" s="33" customFormat="1" ht="18" customHeight="1">
      <c r="A153" s="21"/>
      <c r="B153" s="30"/>
      <c r="C153" s="21"/>
      <c r="D153" s="21"/>
      <c r="E153" s="31"/>
      <c r="F153" s="32"/>
      <c r="G153" s="27"/>
      <c r="I153" s="32"/>
      <c r="L153" s="29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</row>
    <row r="154" spans="1:44" s="33" customFormat="1" ht="18" customHeight="1">
      <c r="A154" s="21"/>
      <c r="B154" s="30"/>
      <c r="C154" s="21"/>
      <c r="D154" s="21"/>
      <c r="E154" s="31"/>
      <c r="F154" s="32"/>
      <c r="G154" s="27"/>
      <c r="I154" s="32"/>
      <c r="L154" s="29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</row>
    <row r="155" spans="1:44" s="33" customFormat="1" ht="18" customHeight="1">
      <c r="A155" s="21"/>
      <c r="B155" s="30"/>
      <c r="C155" s="21"/>
      <c r="D155" s="21"/>
      <c r="E155" s="31"/>
      <c r="F155" s="32"/>
      <c r="G155" s="27"/>
      <c r="I155" s="32"/>
      <c r="L155" s="29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</row>
    <row r="156" spans="1:44" s="33" customFormat="1" ht="18" customHeight="1">
      <c r="A156" s="21"/>
      <c r="B156" s="30"/>
      <c r="C156" s="21"/>
      <c r="D156" s="21"/>
      <c r="E156" s="31"/>
      <c r="F156" s="32"/>
      <c r="G156" s="27"/>
      <c r="I156" s="32"/>
      <c r="L156" s="29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</row>
    <row r="157" spans="1:44" s="33" customFormat="1" ht="18" customHeight="1">
      <c r="A157" s="21"/>
      <c r="B157" s="30"/>
      <c r="C157" s="21"/>
      <c r="D157" s="21"/>
      <c r="E157" s="31"/>
      <c r="F157" s="32"/>
      <c r="G157" s="27"/>
      <c r="I157" s="32"/>
      <c r="L157" s="29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</row>
    <row r="158" spans="1:44" s="33" customFormat="1" ht="18" customHeight="1">
      <c r="A158" s="21"/>
      <c r="B158" s="30"/>
      <c r="C158" s="21"/>
      <c r="D158" s="21"/>
      <c r="E158" s="31"/>
      <c r="F158" s="32"/>
      <c r="G158" s="27"/>
      <c r="I158" s="32"/>
      <c r="L158" s="29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</row>
    <row r="159" spans="1:44" s="33" customFormat="1" ht="18" customHeight="1">
      <c r="A159" s="21"/>
      <c r="B159" s="30"/>
      <c r="C159" s="21"/>
      <c r="D159" s="21"/>
      <c r="E159" s="31"/>
      <c r="F159" s="32"/>
      <c r="G159" s="27"/>
      <c r="I159" s="32"/>
      <c r="L159" s="29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</row>
    <row r="160" spans="1:44" s="33" customFormat="1" ht="18" customHeight="1">
      <c r="A160" s="21"/>
      <c r="B160" s="30"/>
      <c r="C160" s="21"/>
      <c r="D160" s="21"/>
      <c r="E160" s="31"/>
      <c r="F160" s="32"/>
      <c r="G160" s="27"/>
      <c r="I160" s="32"/>
      <c r="L160" s="29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</row>
    <row r="161" spans="1:44" s="33" customFormat="1" ht="18" customHeight="1">
      <c r="A161" s="21"/>
      <c r="B161" s="30"/>
      <c r="C161" s="21"/>
      <c r="D161" s="21"/>
      <c r="E161" s="31"/>
      <c r="F161" s="32"/>
      <c r="G161" s="27"/>
      <c r="I161" s="32"/>
      <c r="L161" s="29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</row>
    <row r="162" spans="1:44" s="33" customFormat="1" ht="18" customHeight="1">
      <c r="A162" s="21"/>
      <c r="B162" s="30"/>
      <c r="C162" s="21"/>
      <c r="D162" s="21"/>
      <c r="E162" s="31"/>
      <c r="F162" s="32"/>
      <c r="G162" s="27"/>
      <c r="I162" s="32"/>
      <c r="L162" s="29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</row>
    <row r="163" spans="1:44" s="33" customFormat="1" ht="18" customHeight="1">
      <c r="A163" s="21"/>
      <c r="B163" s="30"/>
      <c r="C163" s="21"/>
      <c r="D163" s="21"/>
      <c r="E163" s="31"/>
      <c r="F163" s="32"/>
      <c r="G163" s="27"/>
      <c r="I163" s="32"/>
      <c r="L163" s="29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</row>
    <row r="164" spans="1:44" s="33" customFormat="1" ht="18" customHeight="1">
      <c r="A164" s="21"/>
      <c r="B164" s="30"/>
      <c r="C164" s="21"/>
      <c r="D164" s="21"/>
      <c r="E164" s="31"/>
      <c r="F164" s="32"/>
      <c r="G164" s="27"/>
      <c r="I164" s="32"/>
      <c r="L164" s="29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</row>
    <row r="165" spans="1:44" s="33" customFormat="1" ht="18" customHeight="1">
      <c r="A165" s="21"/>
      <c r="B165" s="30"/>
      <c r="C165" s="21"/>
      <c r="D165" s="21"/>
      <c r="E165" s="31"/>
      <c r="F165" s="32"/>
      <c r="G165" s="27"/>
      <c r="I165" s="32"/>
      <c r="L165" s="29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</row>
    <row r="166" spans="1:44" s="33" customFormat="1" ht="18" customHeight="1">
      <c r="A166" s="21"/>
      <c r="B166" s="30"/>
      <c r="C166" s="21"/>
      <c r="D166" s="21"/>
      <c r="E166" s="31"/>
      <c r="F166" s="32"/>
      <c r="G166" s="27"/>
      <c r="I166" s="32"/>
      <c r="L166" s="29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</row>
    <row r="167" spans="1:44" s="33" customFormat="1" ht="18" customHeight="1">
      <c r="A167" s="21"/>
      <c r="B167" s="30"/>
      <c r="C167" s="21"/>
      <c r="D167" s="21"/>
      <c r="E167" s="31"/>
      <c r="F167" s="32"/>
      <c r="G167" s="27"/>
      <c r="I167" s="32"/>
      <c r="L167" s="29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</row>
    <row r="168" spans="1:44" s="33" customFormat="1" ht="18" customHeight="1">
      <c r="A168" s="21"/>
      <c r="B168" s="30"/>
      <c r="C168" s="21"/>
      <c r="D168" s="21"/>
      <c r="E168" s="31"/>
      <c r="F168" s="32"/>
      <c r="G168" s="27"/>
      <c r="I168" s="32"/>
      <c r="L168" s="29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</row>
    <row r="169" spans="1:44" s="33" customFormat="1" ht="18" customHeight="1">
      <c r="A169" s="21"/>
      <c r="B169" s="30"/>
      <c r="C169" s="21"/>
      <c r="D169" s="21"/>
      <c r="E169" s="31"/>
      <c r="F169" s="32"/>
      <c r="G169" s="27"/>
      <c r="I169" s="32"/>
      <c r="L169" s="29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</row>
    <row r="170" spans="1:44" s="33" customFormat="1" ht="18" customHeight="1">
      <c r="A170" s="21"/>
      <c r="B170" s="30"/>
      <c r="C170" s="21"/>
      <c r="D170" s="21"/>
      <c r="E170" s="31"/>
      <c r="F170" s="32"/>
      <c r="G170" s="27"/>
      <c r="I170" s="32"/>
      <c r="L170" s="29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</row>
    <row r="171" spans="1:44" s="33" customFormat="1" ht="18" customHeight="1">
      <c r="A171" s="21"/>
      <c r="B171" s="30"/>
      <c r="C171" s="21"/>
      <c r="D171" s="21"/>
      <c r="E171" s="31"/>
      <c r="F171" s="32"/>
      <c r="G171" s="27"/>
      <c r="I171" s="32"/>
      <c r="L171" s="29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</row>
    <row r="172" spans="1:44" s="33" customFormat="1" ht="18" customHeight="1">
      <c r="A172" s="21"/>
      <c r="B172" s="30"/>
      <c r="C172" s="21"/>
      <c r="D172" s="21"/>
      <c r="E172" s="31"/>
      <c r="F172" s="32"/>
      <c r="G172" s="27"/>
      <c r="I172" s="32"/>
      <c r="L172" s="29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</row>
    <row r="173" spans="1:44" s="33" customFormat="1" ht="18" customHeight="1">
      <c r="A173" s="21"/>
      <c r="B173" s="30"/>
      <c r="C173" s="21"/>
      <c r="D173" s="21"/>
      <c r="E173" s="31"/>
      <c r="F173" s="32"/>
      <c r="G173" s="27"/>
      <c r="I173" s="32"/>
      <c r="L173" s="29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</row>
    <row r="174" spans="1:44" s="33" customFormat="1" ht="18" customHeight="1">
      <c r="A174" s="21"/>
      <c r="B174" s="30"/>
      <c r="C174" s="21"/>
      <c r="D174" s="21"/>
      <c r="E174" s="31"/>
      <c r="F174" s="32"/>
      <c r="G174" s="27"/>
      <c r="I174" s="32"/>
      <c r="L174" s="29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</row>
    <row r="175" spans="1:44" s="33" customFormat="1" ht="18" customHeight="1">
      <c r="A175" s="21"/>
      <c r="B175" s="30"/>
      <c r="C175" s="21"/>
      <c r="D175" s="21"/>
      <c r="E175" s="31"/>
      <c r="F175" s="32"/>
      <c r="G175" s="27"/>
      <c r="I175" s="32"/>
      <c r="L175" s="29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</row>
    <row r="176" spans="1:44" s="33" customFormat="1" ht="18" customHeight="1">
      <c r="A176" s="21"/>
      <c r="B176" s="30"/>
      <c r="C176" s="21"/>
      <c r="D176" s="21"/>
      <c r="E176" s="31"/>
      <c r="F176" s="32"/>
      <c r="G176" s="27"/>
      <c r="I176" s="32"/>
      <c r="L176" s="29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</row>
    <row r="177" spans="1:44" s="33" customFormat="1" ht="18" customHeight="1">
      <c r="A177" s="21"/>
      <c r="B177" s="30"/>
      <c r="C177" s="21"/>
      <c r="D177" s="21"/>
      <c r="E177" s="31"/>
      <c r="F177" s="32"/>
      <c r="G177" s="27"/>
      <c r="I177" s="32"/>
      <c r="L177" s="29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</row>
    <row r="178" spans="1:44" s="33" customFormat="1" ht="18" customHeight="1">
      <c r="A178" s="21"/>
      <c r="B178" s="30"/>
      <c r="C178" s="21"/>
      <c r="D178" s="21"/>
      <c r="E178" s="31"/>
      <c r="F178" s="32"/>
      <c r="G178" s="27"/>
      <c r="I178" s="32"/>
      <c r="L178" s="29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</row>
    <row r="179" spans="1:44" s="33" customFormat="1" ht="18" customHeight="1">
      <c r="A179" s="21"/>
      <c r="B179" s="30"/>
      <c r="C179" s="21"/>
      <c r="D179" s="21"/>
      <c r="E179" s="31"/>
      <c r="F179" s="32"/>
      <c r="G179" s="27"/>
      <c r="I179" s="32"/>
      <c r="L179" s="29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</row>
    <row r="180" spans="1:44" s="33" customFormat="1" ht="18" customHeight="1">
      <c r="A180" s="21"/>
      <c r="B180" s="30"/>
      <c r="C180" s="21"/>
      <c r="D180" s="21"/>
      <c r="E180" s="31"/>
      <c r="F180" s="32"/>
      <c r="G180" s="27"/>
      <c r="I180" s="32"/>
      <c r="L180" s="29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</row>
    <row r="181" spans="1:44" s="33" customFormat="1" ht="18" customHeight="1">
      <c r="A181" s="21"/>
      <c r="B181" s="30"/>
      <c r="C181" s="21"/>
      <c r="D181" s="21"/>
      <c r="E181" s="31"/>
      <c r="F181" s="32"/>
      <c r="G181" s="27"/>
      <c r="I181" s="32"/>
      <c r="L181" s="29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</row>
    <row r="182" spans="1:44" s="33" customFormat="1" ht="18" customHeight="1">
      <c r="A182" s="21"/>
      <c r="B182" s="30"/>
      <c r="C182" s="21"/>
      <c r="D182" s="21"/>
      <c r="E182" s="31"/>
      <c r="F182" s="32"/>
      <c r="G182" s="27"/>
      <c r="I182" s="32"/>
      <c r="L182" s="29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</row>
    <row r="183" spans="1:44" s="33" customFormat="1" ht="18" customHeight="1">
      <c r="A183" s="21"/>
      <c r="B183" s="30"/>
      <c r="C183" s="21"/>
      <c r="D183" s="21"/>
      <c r="E183" s="31"/>
      <c r="F183" s="32"/>
      <c r="G183" s="27"/>
      <c r="I183" s="32"/>
      <c r="L183" s="29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</row>
    <row r="184" spans="1:44" s="33" customFormat="1" ht="18" customHeight="1">
      <c r="A184" s="21"/>
      <c r="B184" s="30"/>
      <c r="C184" s="21"/>
      <c r="D184" s="21"/>
      <c r="E184" s="31"/>
      <c r="F184" s="32"/>
      <c r="G184" s="27"/>
      <c r="I184" s="32"/>
      <c r="L184" s="29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</row>
    <row r="185" spans="1:44" s="33" customFormat="1" ht="18" customHeight="1">
      <c r="A185" s="21"/>
      <c r="B185" s="30"/>
      <c r="C185" s="21"/>
      <c r="D185" s="21"/>
      <c r="E185" s="31"/>
      <c r="F185" s="32"/>
      <c r="G185" s="27"/>
      <c r="I185" s="32"/>
      <c r="L185" s="29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</row>
    <row r="186" spans="1:44" s="33" customFormat="1" ht="18" customHeight="1">
      <c r="A186" s="21"/>
      <c r="B186" s="30"/>
      <c r="C186" s="21"/>
      <c r="D186" s="21"/>
      <c r="E186" s="31"/>
      <c r="F186" s="32"/>
      <c r="G186" s="27"/>
      <c r="I186" s="32"/>
      <c r="L186" s="29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</row>
    <row r="187" spans="1:44" s="33" customFormat="1" ht="18" customHeight="1">
      <c r="A187" s="21"/>
      <c r="B187" s="30"/>
      <c r="C187" s="21"/>
      <c r="D187" s="21"/>
      <c r="E187" s="31"/>
      <c r="F187" s="32"/>
      <c r="G187" s="27"/>
      <c r="I187" s="32"/>
      <c r="L187" s="29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</row>
    <row r="188" spans="1:44" s="33" customFormat="1" ht="18" customHeight="1">
      <c r="A188" s="21"/>
      <c r="B188" s="30"/>
      <c r="C188" s="21"/>
      <c r="D188" s="21"/>
      <c r="E188" s="31"/>
      <c r="F188" s="32"/>
      <c r="G188" s="27"/>
      <c r="I188" s="32"/>
      <c r="L188" s="29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</row>
    <row r="189" spans="1:44" s="33" customFormat="1" ht="18" customHeight="1">
      <c r="A189" s="21"/>
      <c r="B189" s="30"/>
      <c r="C189" s="21"/>
      <c r="D189" s="21"/>
      <c r="E189" s="31"/>
      <c r="F189" s="32"/>
      <c r="G189" s="27"/>
      <c r="I189" s="32"/>
      <c r="L189" s="29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</row>
    <row r="190" spans="1:44" s="33" customFormat="1" ht="18" customHeight="1">
      <c r="A190" s="21"/>
      <c r="B190" s="30"/>
      <c r="C190" s="21"/>
      <c r="D190" s="21"/>
      <c r="E190" s="31"/>
      <c r="F190" s="32"/>
      <c r="G190" s="27"/>
      <c r="I190" s="32"/>
      <c r="L190" s="29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</row>
    <row r="191" spans="1:44" s="33" customFormat="1" ht="18" customHeight="1">
      <c r="A191" s="21"/>
      <c r="B191" s="30"/>
      <c r="C191" s="21"/>
      <c r="D191" s="21"/>
      <c r="E191" s="31"/>
      <c r="F191" s="32"/>
      <c r="G191" s="27"/>
      <c r="I191" s="32"/>
      <c r="L191" s="29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</row>
    <row r="192" spans="1:44" s="33" customFormat="1" ht="18" customHeight="1">
      <c r="A192" s="21"/>
      <c r="B192" s="30"/>
      <c r="C192" s="21"/>
      <c r="D192" s="21"/>
      <c r="E192" s="31"/>
      <c r="F192" s="32"/>
      <c r="G192" s="27"/>
      <c r="I192" s="32"/>
      <c r="L192" s="29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</row>
    <row r="193" spans="1:44" s="33" customFormat="1" ht="18" customHeight="1">
      <c r="A193" s="21"/>
      <c r="B193" s="30"/>
      <c r="C193" s="21"/>
      <c r="D193" s="21"/>
      <c r="E193" s="31"/>
      <c r="F193" s="32"/>
      <c r="G193" s="27"/>
      <c r="I193" s="32"/>
      <c r="L193" s="29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</row>
    <row r="194" spans="1:44" s="33" customFormat="1" ht="18" customHeight="1">
      <c r="A194" s="21"/>
      <c r="B194" s="30"/>
      <c r="C194" s="21"/>
      <c r="D194" s="21"/>
      <c r="E194" s="31"/>
      <c r="F194" s="32"/>
      <c r="G194" s="27"/>
      <c r="I194" s="32"/>
      <c r="L194" s="29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</row>
    <row r="195" spans="1:44" s="33" customFormat="1" ht="18" customHeight="1">
      <c r="A195" s="21"/>
      <c r="B195" s="30"/>
      <c r="C195" s="21"/>
      <c r="D195" s="21"/>
      <c r="E195" s="31"/>
      <c r="F195" s="32"/>
      <c r="G195" s="27"/>
      <c r="I195" s="32"/>
      <c r="L195" s="29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</row>
    <row r="196" spans="1:44" s="33" customFormat="1" ht="18" customHeight="1">
      <c r="A196" s="21"/>
      <c r="B196" s="30"/>
      <c r="C196" s="21"/>
      <c r="D196" s="21"/>
      <c r="E196" s="31"/>
      <c r="F196" s="32"/>
      <c r="G196" s="27"/>
      <c r="I196" s="32"/>
      <c r="L196" s="29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</row>
    <row r="197" spans="1:44" s="33" customFormat="1" ht="18" customHeight="1">
      <c r="A197" s="21"/>
      <c r="B197" s="30"/>
      <c r="C197" s="21"/>
      <c r="D197" s="21"/>
      <c r="E197" s="31"/>
      <c r="F197" s="32"/>
      <c r="G197" s="27"/>
      <c r="I197" s="32"/>
      <c r="L197" s="29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</row>
    <row r="198" spans="1:44" s="33" customFormat="1" ht="18" customHeight="1">
      <c r="A198" s="21"/>
      <c r="B198" s="30"/>
      <c r="C198" s="21"/>
      <c r="D198" s="21"/>
      <c r="E198" s="31"/>
      <c r="F198" s="32"/>
      <c r="G198" s="27"/>
      <c r="I198" s="32"/>
      <c r="L198" s="29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</row>
    <row r="199" spans="1:44" s="33" customFormat="1" ht="18" customHeight="1">
      <c r="A199" s="21"/>
      <c r="B199" s="30"/>
      <c r="C199" s="21"/>
      <c r="D199" s="21"/>
      <c r="E199" s="31"/>
      <c r="F199" s="32"/>
      <c r="G199" s="27"/>
      <c r="I199" s="32"/>
      <c r="L199" s="29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</row>
    <row r="200" spans="1:44" s="33" customFormat="1" ht="18" customHeight="1">
      <c r="A200" s="21"/>
      <c r="B200" s="30"/>
      <c r="C200" s="21"/>
      <c r="D200" s="21"/>
      <c r="E200" s="31"/>
      <c r="F200" s="32"/>
      <c r="G200" s="27"/>
      <c r="I200" s="32"/>
      <c r="L200" s="29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</row>
    <row r="201" spans="1:44" s="33" customFormat="1" ht="18" customHeight="1">
      <c r="A201" s="21"/>
      <c r="B201" s="30"/>
      <c r="C201" s="21"/>
      <c r="D201" s="21"/>
      <c r="E201" s="31"/>
      <c r="F201" s="32"/>
      <c r="G201" s="27"/>
      <c r="I201" s="32"/>
      <c r="L201" s="29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</row>
    <row r="202" spans="1:44" s="33" customFormat="1" ht="18" customHeight="1">
      <c r="A202" s="21"/>
      <c r="B202" s="30"/>
      <c r="C202" s="21"/>
      <c r="D202" s="21"/>
      <c r="E202" s="31"/>
      <c r="F202" s="32"/>
      <c r="G202" s="27"/>
      <c r="I202" s="32"/>
      <c r="L202" s="29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</row>
    <row r="203" spans="1:44" s="33" customFormat="1" ht="18" customHeight="1">
      <c r="A203" s="21"/>
      <c r="B203" s="30"/>
      <c r="C203" s="21"/>
      <c r="D203" s="21"/>
      <c r="E203" s="31"/>
      <c r="F203" s="32"/>
      <c r="G203" s="27"/>
      <c r="I203" s="32"/>
      <c r="L203" s="29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</row>
    <row r="204" spans="1:44" s="33" customFormat="1" ht="18" customHeight="1">
      <c r="A204" s="21"/>
      <c r="B204" s="30"/>
      <c r="C204" s="21"/>
      <c r="D204" s="21"/>
      <c r="E204" s="31"/>
      <c r="F204" s="32"/>
      <c r="G204" s="27"/>
      <c r="I204" s="32"/>
      <c r="L204" s="29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</row>
    <row r="205" spans="1:44" s="33" customFormat="1" ht="18" customHeight="1">
      <c r="A205" s="21"/>
      <c r="B205" s="30"/>
      <c r="C205" s="21"/>
      <c r="D205" s="21"/>
      <c r="E205" s="31"/>
      <c r="F205" s="32"/>
      <c r="G205" s="27"/>
      <c r="I205" s="32"/>
      <c r="L205" s="29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</row>
    <row r="206" spans="1:44" s="33" customFormat="1" ht="18" customHeight="1">
      <c r="A206" s="21"/>
      <c r="B206" s="30"/>
      <c r="C206" s="21"/>
      <c r="D206" s="21"/>
      <c r="E206" s="31"/>
      <c r="F206" s="32"/>
      <c r="G206" s="27"/>
      <c r="I206" s="32"/>
      <c r="L206" s="29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</row>
    <row r="207" spans="1:44" s="33" customFormat="1" ht="18" customHeight="1">
      <c r="A207" s="21"/>
      <c r="B207" s="30"/>
      <c r="C207" s="21"/>
      <c r="D207" s="21"/>
      <c r="E207" s="31"/>
      <c r="F207" s="32"/>
      <c r="G207" s="27"/>
      <c r="I207" s="32"/>
      <c r="L207" s="29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</row>
    <row r="208" spans="1:44" s="33" customFormat="1" ht="18" customHeight="1">
      <c r="A208" s="21"/>
      <c r="B208" s="30"/>
      <c r="C208" s="21"/>
      <c r="D208" s="21"/>
      <c r="E208" s="31"/>
      <c r="F208" s="32"/>
      <c r="G208" s="27"/>
      <c r="I208" s="32"/>
      <c r="L208" s="29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</row>
    <row r="209" spans="1:44" s="33" customFormat="1" ht="18" customHeight="1">
      <c r="A209" s="21"/>
      <c r="B209" s="30"/>
      <c r="C209" s="21"/>
      <c r="D209" s="21"/>
      <c r="E209" s="31"/>
      <c r="F209" s="32"/>
      <c r="G209" s="27"/>
      <c r="I209" s="32"/>
      <c r="L209" s="29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</row>
    <row r="210" spans="1:44" s="33" customFormat="1" ht="18" customHeight="1">
      <c r="A210" s="21"/>
      <c r="B210" s="30"/>
      <c r="C210" s="21"/>
      <c r="D210" s="21"/>
      <c r="E210" s="31"/>
      <c r="F210" s="32"/>
      <c r="G210" s="27"/>
      <c r="I210" s="32"/>
      <c r="L210" s="29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</row>
    <row r="211" spans="1:44" s="33" customFormat="1" ht="18" customHeight="1">
      <c r="A211" s="21"/>
      <c r="B211" s="30"/>
      <c r="C211" s="21"/>
      <c r="D211" s="21"/>
      <c r="E211" s="31"/>
      <c r="F211" s="32"/>
      <c r="G211" s="27"/>
      <c r="I211" s="32"/>
      <c r="L211" s="29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</row>
    <row r="212" spans="1:44" s="33" customFormat="1" ht="18" customHeight="1">
      <c r="A212" s="21"/>
      <c r="B212" s="30"/>
      <c r="C212" s="21"/>
      <c r="D212" s="21"/>
      <c r="E212" s="31"/>
      <c r="F212" s="32"/>
      <c r="G212" s="27"/>
      <c r="I212" s="32"/>
      <c r="L212" s="29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</row>
    <row r="213" spans="1:44" s="33" customFormat="1" ht="18" customHeight="1">
      <c r="A213" s="21"/>
      <c r="B213" s="30"/>
      <c r="C213" s="21"/>
      <c r="D213" s="21"/>
      <c r="E213" s="31"/>
      <c r="F213" s="32"/>
      <c r="G213" s="27"/>
      <c r="I213" s="32"/>
      <c r="L213" s="29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</row>
    <row r="214" spans="1:44" s="33" customFormat="1" ht="18" customHeight="1">
      <c r="A214" s="21"/>
      <c r="B214" s="30"/>
      <c r="C214" s="21"/>
      <c r="D214" s="21"/>
      <c r="E214" s="31"/>
      <c r="F214" s="32"/>
      <c r="G214" s="27"/>
      <c r="I214" s="32"/>
      <c r="L214" s="29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</row>
    <row r="215" spans="1:44" s="33" customFormat="1" ht="18" customHeight="1">
      <c r="A215" s="21"/>
      <c r="B215" s="30"/>
      <c r="C215" s="21"/>
      <c r="D215" s="21"/>
      <c r="E215" s="31"/>
      <c r="F215" s="32"/>
      <c r="G215" s="27"/>
      <c r="I215" s="32"/>
      <c r="L215" s="29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</row>
    <row r="216" spans="1:44" s="33" customFormat="1" ht="18" customHeight="1">
      <c r="A216" s="21"/>
      <c r="B216" s="30"/>
      <c r="C216" s="21"/>
      <c r="D216" s="21"/>
      <c r="E216" s="31"/>
      <c r="F216" s="32"/>
      <c r="G216" s="27"/>
      <c r="I216" s="32"/>
      <c r="L216" s="29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</row>
    <row r="217" spans="1:44" s="33" customFormat="1" ht="18" customHeight="1">
      <c r="A217" s="21"/>
      <c r="B217" s="30"/>
      <c r="C217" s="21"/>
      <c r="D217" s="21"/>
      <c r="E217" s="31"/>
      <c r="F217" s="32"/>
      <c r="G217" s="27"/>
      <c r="I217" s="32"/>
      <c r="L217" s="29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</row>
    <row r="218" spans="1:44" s="33" customFormat="1" ht="18" customHeight="1">
      <c r="A218" s="21"/>
      <c r="B218" s="30"/>
      <c r="C218" s="21"/>
      <c r="D218" s="21"/>
      <c r="E218" s="31"/>
      <c r="F218" s="32"/>
      <c r="G218" s="27"/>
      <c r="I218" s="32"/>
      <c r="L218" s="29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</row>
    <row r="219" spans="1:44" s="33" customFormat="1" ht="18" customHeight="1">
      <c r="A219" s="21"/>
      <c r="B219" s="30"/>
      <c r="C219" s="21"/>
      <c r="D219" s="21"/>
      <c r="E219" s="31"/>
      <c r="F219" s="32"/>
      <c r="G219" s="27"/>
      <c r="I219" s="32"/>
      <c r="L219" s="29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</row>
    <row r="220" spans="1:44" s="33" customFormat="1" ht="18" customHeight="1">
      <c r="A220" s="21"/>
      <c r="B220" s="30"/>
      <c r="C220" s="21"/>
      <c r="D220" s="21"/>
      <c r="E220" s="31"/>
      <c r="F220" s="32"/>
      <c r="G220" s="27"/>
      <c r="I220" s="32"/>
      <c r="L220" s="29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</row>
    <row r="221" spans="1:44" s="33" customFormat="1" ht="18" customHeight="1">
      <c r="A221" s="21"/>
      <c r="B221" s="30"/>
      <c r="C221" s="21"/>
      <c r="D221" s="21"/>
      <c r="E221" s="31"/>
      <c r="F221" s="32"/>
      <c r="G221" s="27"/>
      <c r="I221" s="32"/>
      <c r="L221" s="29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</row>
    <row r="222" spans="1:44" s="33" customFormat="1" ht="18" customHeight="1">
      <c r="A222" s="21"/>
      <c r="B222" s="30"/>
      <c r="C222" s="21"/>
      <c r="D222" s="21"/>
      <c r="E222" s="31"/>
      <c r="F222" s="32"/>
      <c r="G222" s="27"/>
      <c r="I222" s="32"/>
      <c r="L222" s="29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</row>
    <row r="223" spans="1:44" s="33" customFormat="1" ht="18" customHeight="1">
      <c r="A223" s="21"/>
      <c r="B223" s="30"/>
      <c r="C223" s="21"/>
      <c r="D223" s="21"/>
      <c r="E223" s="31"/>
      <c r="F223" s="32"/>
      <c r="G223" s="27"/>
      <c r="I223" s="32"/>
      <c r="L223" s="29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</row>
    <row r="224" spans="1:44" s="33" customFormat="1" ht="18" customHeight="1">
      <c r="A224" s="21"/>
      <c r="B224" s="30"/>
      <c r="C224" s="21"/>
      <c r="D224" s="21"/>
      <c r="E224" s="31"/>
      <c r="F224" s="32"/>
      <c r="G224" s="27"/>
      <c r="I224" s="32"/>
      <c r="L224" s="29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</row>
    <row r="225" spans="1:44" s="33" customFormat="1" ht="18" customHeight="1">
      <c r="A225" s="21"/>
      <c r="B225" s="30"/>
      <c r="C225" s="21"/>
      <c r="D225" s="21"/>
      <c r="E225" s="31"/>
      <c r="F225" s="32"/>
      <c r="G225" s="27"/>
      <c r="I225" s="32"/>
      <c r="L225" s="29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</row>
    <row r="226" spans="1:44" s="33" customFormat="1" ht="18" customHeight="1">
      <c r="A226" s="21"/>
      <c r="B226" s="30"/>
      <c r="C226" s="21"/>
      <c r="D226" s="21"/>
      <c r="E226" s="31"/>
      <c r="F226" s="32"/>
      <c r="G226" s="27"/>
      <c r="I226" s="32"/>
      <c r="L226" s="29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</row>
    <row r="227" spans="1:44" s="33" customFormat="1" ht="18" customHeight="1">
      <c r="A227" s="21"/>
      <c r="B227" s="30"/>
      <c r="C227" s="21"/>
      <c r="D227" s="21"/>
      <c r="E227" s="31"/>
      <c r="F227" s="32"/>
      <c r="G227" s="27"/>
      <c r="I227" s="32"/>
      <c r="L227" s="29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</row>
    <row r="228" spans="1:44" s="33" customFormat="1" ht="18" customHeight="1">
      <c r="A228" s="21"/>
      <c r="B228" s="30"/>
      <c r="C228" s="21"/>
      <c r="D228" s="21"/>
      <c r="E228" s="31"/>
      <c r="F228" s="32"/>
      <c r="G228" s="27"/>
      <c r="I228" s="32"/>
      <c r="L228" s="29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</row>
    <row r="229" spans="1:44" s="33" customFormat="1" ht="18" customHeight="1">
      <c r="A229" s="21"/>
      <c r="B229" s="30"/>
      <c r="C229" s="21"/>
      <c r="D229" s="21"/>
      <c r="E229" s="31"/>
      <c r="F229" s="32"/>
      <c r="G229" s="27"/>
      <c r="I229" s="32"/>
      <c r="L229" s="29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</row>
    <row r="230" spans="1:44" s="33" customFormat="1" ht="18" customHeight="1">
      <c r="A230" s="21"/>
      <c r="B230" s="30"/>
      <c r="C230" s="21"/>
      <c r="D230" s="21"/>
      <c r="E230" s="31"/>
      <c r="F230" s="32"/>
      <c r="G230" s="27"/>
      <c r="I230" s="32"/>
      <c r="L230" s="29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</row>
    <row r="231" spans="1:44" s="33" customFormat="1" ht="18" customHeight="1">
      <c r="A231" s="21"/>
      <c r="B231" s="30"/>
      <c r="C231" s="21"/>
      <c r="D231" s="21"/>
      <c r="E231" s="31"/>
      <c r="F231" s="32"/>
      <c r="G231" s="27"/>
      <c r="I231" s="32"/>
      <c r="L231" s="29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</row>
    <row r="232" spans="1:44" s="33" customFormat="1" ht="18" customHeight="1">
      <c r="A232" s="21"/>
      <c r="B232" s="30"/>
      <c r="C232" s="21"/>
      <c r="D232" s="21"/>
      <c r="E232" s="31"/>
      <c r="F232" s="32"/>
      <c r="G232" s="27"/>
      <c r="I232" s="32"/>
      <c r="L232" s="29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</row>
    <row r="233" spans="1:44" s="33" customFormat="1" ht="18" customHeight="1">
      <c r="A233" s="21"/>
      <c r="B233" s="30"/>
      <c r="C233" s="21"/>
      <c r="D233" s="21"/>
      <c r="E233" s="31"/>
      <c r="F233" s="32"/>
      <c r="G233" s="27"/>
      <c r="I233" s="32"/>
      <c r="L233" s="29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</row>
    <row r="234" spans="1:44" s="33" customFormat="1" ht="18" customHeight="1">
      <c r="A234" s="21"/>
      <c r="B234" s="30"/>
      <c r="C234" s="21"/>
      <c r="D234" s="21"/>
      <c r="E234" s="31"/>
      <c r="F234" s="32"/>
      <c r="G234" s="27"/>
      <c r="I234" s="32"/>
      <c r="L234" s="29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</row>
    <row r="235" spans="1:44" s="33" customFormat="1" ht="18" customHeight="1">
      <c r="A235" s="21"/>
      <c r="B235" s="30"/>
      <c r="C235" s="21"/>
      <c r="D235" s="21"/>
      <c r="E235" s="31"/>
      <c r="F235" s="32"/>
      <c r="G235" s="27"/>
      <c r="I235" s="32"/>
      <c r="L235" s="29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</row>
    <row r="236" spans="1:44" s="33" customFormat="1" ht="18" customHeight="1">
      <c r="A236" s="21"/>
      <c r="B236" s="30"/>
      <c r="C236" s="21"/>
      <c r="D236" s="21"/>
      <c r="E236" s="31"/>
      <c r="F236" s="32"/>
      <c r="G236" s="27"/>
      <c r="I236" s="32"/>
      <c r="L236" s="29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</row>
    <row r="237" spans="1:44" s="33" customFormat="1" ht="18" customHeight="1">
      <c r="A237" s="21"/>
      <c r="B237" s="30"/>
      <c r="C237" s="21"/>
      <c r="D237" s="21"/>
      <c r="E237" s="31"/>
      <c r="F237" s="32"/>
      <c r="G237" s="27"/>
      <c r="I237" s="32"/>
      <c r="L237" s="29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</row>
    <row r="238" spans="1:44" s="33" customFormat="1" ht="18" customHeight="1">
      <c r="A238" s="21"/>
      <c r="B238" s="30"/>
      <c r="C238" s="21"/>
      <c r="D238" s="21"/>
      <c r="E238" s="31"/>
      <c r="F238" s="32"/>
      <c r="G238" s="27"/>
      <c r="I238" s="32"/>
      <c r="L238" s="29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</row>
    <row r="239" spans="1:44" s="33" customFormat="1" ht="18" customHeight="1">
      <c r="A239" s="21"/>
      <c r="B239" s="30"/>
      <c r="C239" s="21"/>
      <c r="D239" s="21"/>
      <c r="E239" s="31"/>
      <c r="F239" s="32"/>
      <c r="G239" s="27"/>
      <c r="I239" s="32"/>
      <c r="L239" s="29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</row>
    <row r="240" spans="1:44" s="33" customFormat="1" ht="18" customHeight="1">
      <c r="A240" s="21"/>
      <c r="B240" s="30"/>
      <c r="C240" s="21"/>
      <c r="D240" s="21"/>
      <c r="E240" s="31"/>
      <c r="F240" s="32"/>
      <c r="G240" s="27"/>
      <c r="I240" s="32"/>
      <c r="L240" s="29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</row>
    <row r="241" spans="1:44" s="33" customFormat="1" ht="18" customHeight="1">
      <c r="A241" s="21"/>
      <c r="B241" s="30"/>
      <c r="C241" s="21"/>
      <c r="D241" s="21"/>
      <c r="E241" s="31"/>
      <c r="F241" s="32"/>
      <c r="G241" s="27"/>
      <c r="I241" s="32"/>
      <c r="L241" s="29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</row>
    <row r="242" spans="1:44" s="33" customFormat="1" ht="18" customHeight="1">
      <c r="A242" s="21"/>
      <c r="B242" s="30"/>
      <c r="C242" s="21"/>
      <c r="D242" s="21"/>
      <c r="E242" s="31"/>
      <c r="F242" s="32"/>
      <c r="G242" s="27"/>
      <c r="I242" s="32"/>
      <c r="L242" s="29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</row>
    <row r="243" spans="1:44" s="33" customFormat="1" ht="18" customHeight="1">
      <c r="A243" s="21"/>
      <c r="B243" s="30"/>
      <c r="C243" s="21"/>
      <c r="D243" s="21"/>
      <c r="E243" s="31"/>
      <c r="F243" s="32"/>
      <c r="G243" s="27"/>
      <c r="I243" s="32"/>
      <c r="L243" s="29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</row>
    <row r="244" spans="1:44" s="33" customFormat="1" ht="18" customHeight="1">
      <c r="A244" s="21"/>
      <c r="B244" s="30"/>
      <c r="C244" s="21"/>
      <c r="D244" s="21"/>
      <c r="E244" s="31"/>
      <c r="F244" s="32"/>
      <c r="G244" s="27"/>
      <c r="I244" s="32"/>
      <c r="L244" s="29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</row>
    <row r="245" spans="1:44" s="33" customFormat="1" ht="18" customHeight="1">
      <c r="A245" s="21"/>
      <c r="B245" s="30"/>
      <c r="C245" s="21"/>
      <c r="D245" s="21"/>
      <c r="E245" s="31"/>
      <c r="F245" s="32"/>
      <c r="G245" s="27"/>
      <c r="I245" s="32"/>
      <c r="L245" s="29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</row>
    <row r="246" spans="1:44" s="33" customFormat="1" ht="18" customHeight="1">
      <c r="A246" s="21"/>
      <c r="B246" s="30"/>
      <c r="C246" s="21"/>
      <c r="D246" s="21"/>
      <c r="E246" s="31"/>
      <c r="F246" s="32"/>
      <c r="G246" s="27"/>
      <c r="I246" s="32"/>
      <c r="L246" s="29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</row>
    <row r="247" spans="1:44" s="33" customFormat="1" ht="18" customHeight="1">
      <c r="A247" s="21"/>
      <c r="B247" s="30"/>
      <c r="C247" s="21"/>
      <c r="D247" s="21"/>
      <c r="E247" s="31"/>
      <c r="F247" s="32"/>
      <c r="G247" s="27"/>
      <c r="I247" s="32"/>
      <c r="L247" s="29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</row>
    <row r="248" spans="1:44" s="33" customFormat="1" ht="18" customHeight="1">
      <c r="A248" s="21"/>
      <c r="B248" s="30"/>
      <c r="C248" s="21"/>
      <c r="D248" s="21"/>
      <c r="E248" s="31"/>
      <c r="F248" s="32"/>
      <c r="G248" s="27"/>
      <c r="I248" s="32"/>
      <c r="L248" s="29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</row>
    <row r="249" spans="1:44" s="33" customFormat="1" ht="18" customHeight="1">
      <c r="A249" s="21"/>
      <c r="B249" s="30"/>
      <c r="C249" s="21"/>
      <c r="D249" s="21"/>
      <c r="E249" s="31"/>
      <c r="F249" s="32"/>
      <c r="G249" s="27"/>
      <c r="I249" s="32"/>
      <c r="L249" s="29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</row>
    <row r="250" spans="1:44" s="33" customFormat="1" ht="18" customHeight="1">
      <c r="A250" s="21"/>
      <c r="B250" s="30"/>
      <c r="C250" s="21"/>
      <c r="D250" s="21"/>
      <c r="E250" s="31"/>
      <c r="F250" s="32"/>
      <c r="G250" s="27"/>
      <c r="I250" s="32"/>
      <c r="L250" s="29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</row>
    <row r="251" spans="1:44" s="33" customFormat="1" ht="18" customHeight="1">
      <c r="A251" s="21"/>
      <c r="B251" s="30"/>
      <c r="C251" s="21"/>
      <c r="D251" s="21"/>
      <c r="E251" s="31"/>
      <c r="F251" s="32"/>
      <c r="G251" s="27"/>
      <c r="I251" s="32"/>
      <c r="L251" s="29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</row>
    <row r="252" spans="1:44" s="33" customFormat="1" ht="18" customHeight="1">
      <c r="A252" s="21"/>
      <c r="B252" s="30"/>
      <c r="C252" s="21"/>
      <c r="D252" s="21"/>
      <c r="E252" s="31"/>
      <c r="F252" s="32"/>
      <c r="G252" s="27"/>
      <c r="I252" s="32"/>
      <c r="L252" s="29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</row>
    <row r="253" spans="1:44" s="33" customFormat="1" ht="18" customHeight="1">
      <c r="A253" s="21"/>
      <c r="B253" s="30"/>
      <c r="C253" s="21"/>
      <c r="D253" s="21"/>
      <c r="E253" s="31"/>
      <c r="F253" s="32"/>
      <c r="G253" s="27"/>
      <c r="I253" s="32"/>
      <c r="L253" s="29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</row>
    <row r="254" spans="1:44" s="33" customFormat="1" ht="18" customHeight="1">
      <c r="A254" s="21"/>
      <c r="B254" s="30"/>
      <c r="C254" s="21"/>
      <c r="D254" s="21"/>
      <c r="E254" s="31"/>
      <c r="F254" s="32"/>
      <c r="G254" s="27"/>
      <c r="I254" s="32"/>
      <c r="L254" s="29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</row>
    <row r="255" spans="1:44" s="33" customFormat="1" ht="18" customHeight="1">
      <c r="A255" s="21"/>
      <c r="B255" s="30"/>
      <c r="C255" s="21"/>
      <c r="D255" s="21"/>
      <c r="E255" s="31"/>
      <c r="F255" s="32"/>
      <c r="G255" s="27"/>
      <c r="I255" s="32"/>
      <c r="L255" s="29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</row>
    <row r="256" spans="1:44" s="33" customFormat="1" ht="18" customHeight="1">
      <c r="A256" s="21"/>
      <c r="B256" s="30"/>
      <c r="C256" s="21"/>
      <c r="D256" s="21"/>
      <c r="E256" s="31"/>
      <c r="F256" s="32"/>
      <c r="G256" s="27"/>
      <c r="I256" s="32"/>
      <c r="L256" s="29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</row>
    <row r="257" spans="1:44" s="33" customFormat="1" ht="18" customHeight="1">
      <c r="A257" s="21"/>
      <c r="B257" s="30"/>
      <c r="C257" s="21"/>
      <c r="D257" s="21"/>
      <c r="E257" s="31"/>
      <c r="F257" s="32"/>
      <c r="G257" s="27"/>
      <c r="I257" s="32"/>
      <c r="L257" s="29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</row>
    <row r="258" spans="1:44" s="33" customFormat="1" ht="18" customHeight="1">
      <c r="A258" s="21"/>
      <c r="B258" s="30"/>
      <c r="C258" s="21"/>
      <c r="D258" s="21"/>
      <c r="E258" s="31"/>
      <c r="F258" s="32"/>
      <c r="G258" s="27"/>
      <c r="I258" s="32"/>
      <c r="L258" s="29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</row>
    <row r="259" spans="1:44" s="33" customFormat="1" ht="18" customHeight="1">
      <c r="A259" s="21"/>
      <c r="B259" s="30"/>
      <c r="C259" s="21"/>
      <c r="D259" s="21"/>
      <c r="E259" s="31"/>
      <c r="F259" s="32"/>
      <c r="G259" s="27"/>
      <c r="I259" s="32"/>
      <c r="L259" s="29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</row>
    <row r="260" spans="1:44" s="33" customFormat="1" ht="18" customHeight="1">
      <c r="A260" s="21"/>
      <c r="B260" s="30"/>
      <c r="C260" s="21"/>
      <c r="D260" s="21"/>
      <c r="E260" s="31"/>
      <c r="F260" s="32"/>
      <c r="G260" s="27"/>
      <c r="I260" s="32"/>
      <c r="L260" s="29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</row>
    <row r="261" spans="1:44" s="33" customFormat="1" ht="18" customHeight="1">
      <c r="A261" s="21"/>
      <c r="B261" s="30"/>
      <c r="C261" s="21"/>
      <c r="D261" s="21"/>
      <c r="E261" s="31"/>
      <c r="F261" s="32"/>
      <c r="G261" s="27"/>
      <c r="I261" s="32"/>
      <c r="L261" s="29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</row>
    <row r="262" spans="1:44" s="33" customFormat="1" ht="18" customHeight="1">
      <c r="A262" s="21"/>
      <c r="B262" s="30"/>
      <c r="C262" s="21"/>
      <c r="D262" s="21"/>
      <c r="E262" s="31"/>
      <c r="F262" s="32"/>
      <c r="G262" s="27"/>
      <c r="I262" s="32"/>
      <c r="L262" s="29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</row>
    <row r="263" spans="1:44" s="33" customFormat="1" ht="18" customHeight="1">
      <c r="A263" s="21"/>
      <c r="B263" s="30"/>
      <c r="C263" s="21"/>
      <c r="D263" s="21"/>
      <c r="E263" s="31"/>
      <c r="F263" s="32"/>
      <c r="G263" s="27"/>
      <c r="I263" s="32"/>
      <c r="L263" s="29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</row>
    <row r="264" spans="1:44" s="33" customFormat="1" ht="18" customHeight="1">
      <c r="A264" s="21"/>
      <c r="B264" s="30"/>
      <c r="C264" s="21"/>
      <c r="D264" s="21"/>
      <c r="E264" s="31"/>
      <c r="F264" s="32"/>
      <c r="G264" s="27"/>
      <c r="I264" s="32"/>
      <c r="L264" s="29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</row>
    <row r="265" spans="1:44" s="33" customFormat="1" ht="18" customHeight="1">
      <c r="A265" s="21"/>
      <c r="B265" s="30"/>
      <c r="C265" s="21"/>
      <c r="D265" s="21"/>
      <c r="E265" s="31"/>
      <c r="F265" s="32"/>
      <c r="G265" s="27"/>
      <c r="I265" s="32"/>
      <c r="L265" s="29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</row>
    <row r="266" spans="1:44" s="33" customFormat="1" ht="18" customHeight="1">
      <c r="A266" s="21"/>
      <c r="B266" s="30"/>
      <c r="C266" s="21"/>
      <c r="D266" s="21"/>
      <c r="E266" s="31"/>
      <c r="F266" s="32"/>
      <c r="G266" s="27"/>
      <c r="I266" s="32"/>
      <c r="L266" s="29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</row>
    <row r="267" spans="1:44" s="33" customFormat="1" ht="18" customHeight="1">
      <c r="A267" s="21"/>
      <c r="B267" s="30"/>
      <c r="C267" s="21"/>
      <c r="D267" s="21"/>
      <c r="E267" s="31"/>
      <c r="F267" s="32"/>
      <c r="G267" s="27"/>
      <c r="I267" s="32"/>
      <c r="L267" s="29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</row>
    <row r="268" spans="1:44" s="33" customFormat="1" ht="18" customHeight="1">
      <c r="A268" s="21"/>
      <c r="B268" s="30"/>
      <c r="C268" s="21"/>
      <c r="D268" s="21"/>
      <c r="E268" s="31"/>
      <c r="F268" s="32"/>
      <c r="G268" s="27"/>
      <c r="I268" s="32"/>
      <c r="L268" s="29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</row>
    <row r="269" spans="1:44" s="33" customFormat="1" ht="18" customHeight="1">
      <c r="A269" s="21"/>
      <c r="B269" s="30"/>
      <c r="C269" s="21"/>
      <c r="D269" s="21"/>
      <c r="E269" s="31"/>
      <c r="F269" s="32"/>
      <c r="G269" s="27"/>
      <c r="I269" s="32"/>
      <c r="L269" s="29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</row>
    <row r="270" spans="1:44" s="33" customFormat="1" ht="18" customHeight="1">
      <c r="A270" s="21"/>
      <c r="B270" s="30"/>
      <c r="C270" s="21"/>
      <c r="D270" s="21"/>
      <c r="E270" s="31"/>
      <c r="F270" s="32"/>
      <c r="G270" s="27"/>
      <c r="I270" s="32"/>
      <c r="L270" s="29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</row>
    <row r="271" spans="1:44" s="33" customFormat="1" ht="18" customHeight="1">
      <c r="A271" s="21"/>
      <c r="B271" s="30"/>
      <c r="C271" s="21"/>
      <c r="D271" s="21"/>
      <c r="E271" s="31"/>
      <c r="F271" s="32"/>
      <c r="G271" s="27"/>
      <c r="I271" s="32"/>
      <c r="L271" s="29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</row>
    <row r="272" spans="1:44" s="33" customFormat="1" ht="18" customHeight="1">
      <c r="A272" s="21"/>
      <c r="B272" s="30"/>
      <c r="C272" s="21"/>
      <c r="D272" s="21"/>
      <c r="E272" s="31"/>
      <c r="F272" s="32"/>
      <c r="G272" s="27"/>
      <c r="I272" s="32"/>
      <c r="L272" s="29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</row>
    <row r="273" spans="1:44" s="33" customFormat="1" ht="18" customHeight="1">
      <c r="A273" s="21"/>
      <c r="B273" s="30"/>
      <c r="C273" s="21"/>
      <c r="D273" s="21"/>
      <c r="E273" s="31"/>
      <c r="F273" s="32"/>
      <c r="G273" s="27"/>
      <c r="I273" s="32"/>
      <c r="L273" s="29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</row>
    <row r="274" spans="1:44" s="33" customFormat="1" ht="18" customHeight="1">
      <c r="A274" s="21"/>
      <c r="B274" s="30"/>
      <c r="C274" s="21"/>
      <c r="D274" s="21"/>
      <c r="E274" s="31"/>
      <c r="F274" s="32"/>
      <c r="G274" s="27"/>
      <c r="I274" s="32"/>
      <c r="L274" s="29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</row>
    <row r="275" spans="1:44" s="33" customFormat="1" ht="18" customHeight="1">
      <c r="A275" s="21"/>
      <c r="B275" s="30"/>
      <c r="C275" s="21"/>
      <c r="D275" s="21"/>
      <c r="E275" s="31"/>
      <c r="F275" s="32"/>
      <c r="G275" s="27"/>
      <c r="I275" s="32"/>
      <c r="L275" s="29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</row>
    <row r="276" spans="1:44" s="33" customFormat="1" ht="18" customHeight="1">
      <c r="A276" s="21"/>
      <c r="B276" s="30"/>
      <c r="C276" s="21"/>
      <c r="D276" s="21"/>
      <c r="E276" s="31"/>
      <c r="F276" s="32"/>
      <c r="G276" s="27"/>
      <c r="I276" s="32"/>
      <c r="L276" s="29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</row>
    <row r="277" spans="1:44" s="33" customFormat="1" ht="18" customHeight="1">
      <c r="A277" s="21"/>
      <c r="B277" s="30"/>
      <c r="C277" s="21"/>
      <c r="D277" s="21"/>
      <c r="E277" s="31"/>
      <c r="F277" s="32"/>
      <c r="G277" s="27"/>
      <c r="I277" s="32"/>
      <c r="L277" s="29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</row>
    <row r="278" spans="1:44" s="33" customFormat="1" ht="18" customHeight="1">
      <c r="A278" s="21"/>
      <c r="B278" s="30"/>
      <c r="C278" s="21"/>
      <c r="D278" s="21"/>
      <c r="E278" s="31"/>
      <c r="F278" s="32"/>
      <c r="G278" s="27"/>
      <c r="I278" s="32"/>
      <c r="L278" s="29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</row>
    <row r="279" spans="1:44" s="33" customFormat="1" ht="18" customHeight="1">
      <c r="A279" s="21"/>
      <c r="B279" s="30"/>
      <c r="C279" s="21"/>
      <c r="D279" s="21"/>
      <c r="E279" s="31"/>
      <c r="F279" s="32"/>
      <c r="G279" s="27"/>
      <c r="I279" s="32"/>
      <c r="L279" s="29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</row>
    <row r="280" spans="1:44" s="33" customFormat="1" ht="18" customHeight="1">
      <c r="A280" s="21"/>
      <c r="B280" s="30"/>
      <c r="C280" s="21"/>
      <c r="D280" s="21"/>
      <c r="E280" s="31"/>
      <c r="F280" s="32"/>
      <c r="G280" s="27"/>
      <c r="I280" s="32"/>
      <c r="L280" s="29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</row>
    <row r="281" spans="1:44" s="33" customFormat="1" ht="18" customHeight="1">
      <c r="A281" s="21"/>
      <c r="B281" s="30"/>
      <c r="C281" s="21"/>
      <c r="D281" s="21"/>
      <c r="E281" s="31"/>
      <c r="F281" s="32"/>
      <c r="G281" s="27"/>
      <c r="I281" s="32"/>
      <c r="L281" s="29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</row>
    <row r="282" spans="1:44" s="33" customFormat="1" ht="18" customHeight="1">
      <c r="A282" s="21"/>
      <c r="B282" s="30"/>
      <c r="C282" s="21"/>
      <c r="D282" s="21"/>
      <c r="E282" s="31"/>
      <c r="F282" s="32"/>
      <c r="G282" s="27"/>
      <c r="I282" s="32"/>
      <c r="L282" s="29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</row>
    <row r="283" spans="1:44" s="33" customFormat="1" ht="18" customHeight="1">
      <c r="A283" s="21"/>
      <c r="B283" s="30"/>
      <c r="C283" s="21"/>
      <c r="D283" s="21"/>
      <c r="E283" s="31"/>
      <c r="F283" s="32"/>
      <c r="G283" s="27"/>
      <c r="I283" s="32"/>
      <c r="L283" s="29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</row>
    <row r="284" spans="1:44" s="33" customFormat="1" ht="18" customHeight="1">
      <c r="A284" s="21"/>
      <c r="B284" s="30"/>
      <c r="C284" s="21"/>
      <c r="D284" s="21"/>
      <c r="E284" s="31"/>
      <c r="F284" s="32"/>
      <c r="G284" s="27"/>
      <c r="I284" s="32"/>
      <c r="L284" s="29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</row>
    <row r="285" spans="1:44" s="33" customFormat="1" ht="18" customHeight="1">
      <c r="A285" s="21"/>
      <c r="B285" s="30"/>
      <c r="C285" s="21"/>
      <c r="D285" s="21"/>
      <c r="E285" s="31"/>
      <c r="F285" s="32"/>
      <c r="G285" s="27"/>
      <c r="I285" s="32"/>
      <c r="L285" s="29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</row>
    <row r="286" spans="1:44" s="33" customFormat="1" ht="18" customHeight="1">
      <c r="A286" s="21"/>
      <c r="B286" s="30"/>
      <c r="C286" s="21"/>
      <c r="D286" s="21"/>
      <c r="E286" s="31"/>
      <c r="F286" s="32"/>
      <c r="G286" s="27"/>
      <c r="I286" s="32"/>
      <c r="L286" s="29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</row>
    <row r="287" spans="1:44" s="33" customFormat="1" ht="18" customHeight="1">
      <c r="A287" s="21"/>
      <c r="B287" s="30"/>
      <c r="C287" s="21"/>
      <c r="D287" s="21"/>
      <c r="E287" s="31"/>
      <c r="F287" s="32"/>
      <c r="G287" s="27"/>
      <c r="I287" s="32"/>
      <c r="L287" s="29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</row>
    <row r="288" spans="1:44" s="33" customFormat="1" ht="18" customHeight="1">
      <c r="A288" s="21"/>
      <c r="B288" s="30"/>
      <c r="C288" s="21"/>
      <c r="D288" s="21"/>
      <c r="E288" s="31"/>
      <c r="F288" s="32"/>
      <c r="G288" s="27"/>
      <c r="I288" s="32"/>
      <c r="L288" s="29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</row>
    <row r="289" spans="1:44" s="33" customFormat="1" ht="18" customHeight="1">
      <c r="A289" s="21"/>
      <c r="B289" s="30"/>
      <c r="C289" s="21"/>
      <c r="D289" s="21"/>
      <c r="E289" s="31"/>
      <c r="F289" s="32"/>
      <c r="G289" s="27"/>
      <c r="I289" s="32"/>
      <c r="L289" s="29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</row>
    <row r="290" spans="1:44" s="33" customFormat="1" ht="18" customHeight="1">
      <c r="A290" s="21"/>
      <c r="B290" s="30"/>
      <c r="C290" s="21"/>
      <c r="D290" s="21"/>
      <c r="E290" s="31"/>
      <c r="F290" s="32"/>
      <c r="G290" s="27"/>
      <c r="I290" s="32"/>
      <c r="L290" s="29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</row>
    <row r="291" spans="1:44" s="33" customFormat="1" ht="18" customHeight="1">
      <c r="A291" s="21"/>
      <c r="B291" s="30"/>
      <c r="C291" s="21"/>
      <c r="D291" s="21"/>
      <c r="E291" s="31"/>
      <c r="F291" s="32"/>
      <c r="G291" s="27"/>
      <c r="I291" s="32"/>
      <c r="L291" s="29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</row>
    <row r="292" spans="1:44" s="33" customFormat="1" ht="18" customHeight="1">
      <c r="A292" s="21"/>
      <c r="B292" s="30"/>
      <c r="C292" s="21"/>
      <c r="D292" s="21"/>
      <c r="E292" s="31"/>
      <c r="F292" s="32"/>
      <c r="G292" s="27"/>
      <c r="I292" s="32"/>
      <c r="L292" s="29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</row>
    <row r="293" spans="1:44" s="33" customFormat="1" ht="18" customHeight="1">
      <c r="A293" s="21"/>
      <c r="B293" s="30"/>
      <c r="C293" s="21"/>
      <c r="D293" s="21"/>
      <c r="E293" s="31"/>
      <c r="F293" s="32"/>
      <c r="G293" s="27"/>
      <c r="I293" s="32"/>
      <c r="L293" s="29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</row>
    <row r="294" spans="1:44" s="33" customFormat="1" ht="18" customHeight="1">
      <c r="A294" s="21"/>
      <c r="B294" s="30"/>
      <c r="C294" s="21"/>
      <c r="D294" s="21"/>
      <c r="E294" s="31"/>
      <c r="F294" s="32"/>
      <c r="G294" s="27"/>
      <c r="I294" s="32"/>
      <c r="L294" s="29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</row>
    <row r="295" spans="1:44" s="33" customFormat="1" ht="18" customHeight="1">
      <c r="A295" s="21"/>
      <c r="B295" s="30"/>
      <c r="C295" s="21"/>
      <c r="D295" s="21"/>
      <c r="E295" s="31"/>
      <c r="F295" s="32"/>
      <c r="G295" s="27"/>
      <c r="I295" s="32"/>
      <c r="L295" s="29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</row>
    <row r="296" spans="1:44" s="33" customFormat="1" ht="18" customHeight="1">
      <c r="A296" s="21"/>
      <c r="B296" s="30"/>
      <c r="C296" s="21"/>
      <c r="D296" s="21"/>
      <c r="E296" s="31"/>
      <c r="F296" s="32"/>
      <c r="G296" s="27"/>
      <c r="I296" s="32"/>
      <c r="L296" s="29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</row>
    <row r="297" spans="1:44" s="33" customFormat="1" ht="18" customHeight="1">
      <c r="A297" s="21"/>
      <c r="B297" s="30"/>
      <c r="C297" s="21"/>
      <c r="D297" s="21"/>
      <c r="E297" s="31"/>
      <c r="F297" s="32"/>
      <c r="G297" s="27"/>
      <c r="I297" s="32"/>
      <c r="L297" s="29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</row>
    <row r="298" spans="1:44" s="33" customFormat="1" ht="18" customHeight="1">
      <c r="A298" s="21"/>
      <c r="B298" s="30"/>
      <c r="C298" s="21"/>
      <c r="D298" s="21"/>
      <c r="E298" s="31"/>
      <c r="F298" s="32"/>
      <c r="G298" s="27"/>
      <c r="I298" s="32"/>
      <c r="L298" s="29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</row>
    <row r="299" spans="1:44" s="33" customFormat="1" ht="18" customHeight="1">
      <c r="A299" s="21"/>
      <c r="B299" s="30"/>
      <c r="C299" s="21"/>
      <c r="D299" s="21"/>
      <c r="E299" s="31"/>
      <c r="F299" s="32"/>
      <c r="G299" s="27"/>
      <c r="I299" s="32"/>
      <c r="L299" s="29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</row>
    <row r="300" spans="1:44" s="33" customFormat="1" ht="18" customHeight="1">
      <c r="A300" s="21"/>
      <c r="B300" s="30"/>
      <c r="C300" s="21"/>
      <c r="D300" s="21"/>
      <c r="E300" s="31"/>
      <c r="F300" s="32"/>
      <c r="G300" s="27"/>
      <c r="I300" s="32"/>
      <c r="L300" s="29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</row>
    <row r="301" spans="1:44" s="33" customFormat="1" ht="18" customHeight="1">
      <c r="A301" s="21"/>
      <c r="B301" s="30"/>
      <c r="C301" s="21"/>
      <c r="D301" s="21"/>
      <c r="E301" s="31"/>
      <c r="F301" s="32"/>
      <c r="G301" s="27"/>
      <c r="I301" s="32"/>
      <c r="L301" s="29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</row>
    <row r="302" spans="1:44" s="33" customFormat="1" ht="18" customHeight="1">
      <c r="A302" s="21"/>
      <c r="B302" s="30"/>
      <c r="C302" s="21"/>
      <c r="D302" s="21"/>
      <c r="E302" s="31"/>
      <c r="F302" s="32"/>
      <c r="G302" s="27"/>
      <c r="I302" s="32"/>
      <c r="L302" s="29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</row>
    <row r="303" spans="1:44" s="33" customFormat="1" ht="18" customHeight="1">
      <c r="A303" s="21"/>
      <c r="B303" s="30"/>
      <c r="C303" s="21"/>
      <c r="D303" s="21"/>
      <c r="E303" s="31"/>
      <c r="F303" s="32"/>
      <c r="G303" s="27"/>
      <c r="I303" s="32"/>
      <c r="L303" s="29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</row>
    <row r="304" spans="1:44" s="33" customFormat="1" ht="18" customHeight="1">
      <c r="A304" s="21"/>
      <c r="B304" s="30"/>
      <c r="C304" s="21"/>
      <c r="D304" s="21"/>
      <c r="E304" s="31"/>
      <c r="F304" s="32"/>
      <c r="G304" s="27"/>
      <c r="I304" s="32"/>
      <c r="L304" s="29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</row>
    <row r="305" spans="1:44" s="33" customFormat="1" ht="18" customHeight="1">
      <c r="A305" s="21"/>
      <c r="B305" s="30"/>
      <c r="C305" s="21"/>
      <c r="D305" s="21"/>
      <c r="E305" s="31"/>
      <c r="F305" s="32"/>
      <c r="G305" s="27"/>
      <c r="I305" s="32"/>
      <c r="L305" s="29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</row>
    <row r="306" spans="1:44" s="33" customFormat="1" ht="18" customHeight="1">
      <c r="A306" s="21"/>
      <c r="B306" s="30"/>
      <c r="C306" s="21"/>
      <c r="D306" s="21"/>
      <c r="E306" s="31"/>
      <c r="F306" s="32"/>
      <c r="G306" s="27"/>
      <c r="I306" s="32"/>
      <c r="L306" s="29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</row>
    <row r="307" spans="1:44" s="33" customFormat="1" ht="18" customHeight="1">
      <c r="A307" s="21"/>
      <c r="B307" s="30"/>
      <c r="C307" s="21"/>
      <c r="D307" s="21"/>
      <c r="E307" s="31"/>
      <c r="F307" s="32"/>
      <c r="G307" s="27"/>
      <c r="I307" s="32"/>
      <c r="L307" s="29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</row>
    <row r="308" spans="1:44" s="33" customFormat="1" ht="18" customHeight="1">
      <c r="A308" s="21"/>
      <c r="B308" s="30"/>
      <c r="C308" s="21"/>
      <c r="D308" s="21"/>
      <c r="E308" s="31"/>
      <c r="F308" s="32"/>
      <c r="G308" s="27"/>
      <c r="I308" s="32"/>
      <c r="L308" s="29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</row>
    <row r="309" spans="1:44" s="33" customFormat="1" ht="18" customHeight="1">
      <c r="A309" s="21"/>
      <c r="B309" s="30"/>
      <c r="C309" s="21"/>
      <c r="D309" s="21"/>
      <c r="E309" s="31"/>
      <c r="F309" s="32"/>
      <c r="G309" s="27"/>
      <c r="I309" s="32"/>
      <c r="L309" s="29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</row>
    <row r="310" spans="1:44" s="33" customFormat="1" ht="18" customHeight="1">
      <c r="A310" s="21"/>
      <c r="B310" s="30"/>
      <c r="C310" s="21"/>
      <c r="D310" s="21"/>
      <c r="E310" s="31"/>
      <c r="F310" s="32"/>
      <c r="G310" s="27"/>
      <c r="I310" s="32"/>
      <c r="L310" s="29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</row>
    <row r="311" spans="1:44" s="29" customFormat="1" ht="18" customHeight="1">
      <c r="A311" s="21"/>
      <c r="B311" s="30"/>
      <c r="C311" s="21"/>
      <c r="D311" s="21"/>
      <c r="E311" s="31"/>
      <c r="F311" s="32"/>
      <c r="G311" s="27"/>
      <c r="H311" s="33"/>
      <c r="I311" s="32"/>
      <c r="J311" s="33"/>
      <c r="K311" s="33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</row>
    <row r="312" spans="1:44" s="29" customFormat="1" ht="18" customHeight="1">
      <c r="A312" s="21"/>
      <c r="B312" s="30"/>
      <c r="C312" s="21"/>
      <c r="D312" s="21"/>
      <c r="E312" s="31"/>
      <c r="F312" s="32"/>
      <c r="G312" s="27"/>
      <c r="H312" s="33"/>
      <c r="I312" s="32"/>
      <c r="J312" s="33"/>
      <c r="K312" s="33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</row>
    <row r="313" spans="1:44" s="29" customFormat="1" ht="18" customHeight="1">
      <c r="A313" s="21"/>
      <c r="B313" s="30"/>
      <c r="C313" s="21"/>
      <c r="D313" s="21"/>
      <c r="E313" s="31"/>
      <c r="F313" s="32"/>
      <c r="G313" s="27"/>
      <c r="H313" s="33"/>
      <c r="I313" s="32"/>
      <c r="J313" s="33"/>
      <c r="K313" s="33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</row>
    <row r="314" spans="1:44" s="29" customFormat="1" ht="18" customHeight="1">
      <c r="A314" s="21"/>
      <c r="B314" s="30"/>
      <c r="C314" s="21"/>
      <c r="D314" s="21"/>
      <c r="E314" s="31"/>
      <c r="F314" s="32"/>
      <c r="G314" s="27"/>
      <c r="H314" s="33"/>
      <c r="I314" s="32"/>
      <c r="J314" s="33"/>
      <c r="K314" s="33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</row>
    <row r="315" spans="1:44" s="29" customFormat="1" ht="18" customHeight="1">
      <c r="A315" s="21"/>
      <c r="B315" s="30"/>
      <c r="C315" s="21"/>
      <c r="D315" s="21"/>
      <c r="E315" s="31"/>
      <c r="F315" s="32"/>
      <c r="G315" s="27"/>
      <c r="H315" s="33"/>
      <c r="I315" s="32"/>
      <c r="J315" s="33"/>
      <c r="K315" s="33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</row>
    <row r="316" spans="1:44" s="29" customFormat="1" ht="18" customHeight="1">
      <c r="A316" s="21"/>
      <c r="B316" s="30"/>
      <c r="C316" s="21"/>
      <c r="D316" s="21"/>
      <c r="E316" s="31"/>
      <c r="F316" s="32"/>
      <c r="G316" s="27"/>
      <c r="H316" s="33"/>
      <c r="I316" s="32"/>
      <c r="J316" s="33"/>
      <c r="K316" s="33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</row>
    <row r="317" spans="1:44" s="29" customFormat="1" ht="18" customHeight="1">
      <c r="A317" s="21"/>
      <c r="B317" s="30"/>
      <c r="C317" s="21"/>
      <c r="D317" s="21"/>
      <c r="E317" s="31"/>
      <c r="F317" s="32"/>
      <c r="G317" s="27"/>
      <c r="H317" s="33"/>
      <c r="I317" s="32"/>
      <c r="J317" s="33"/>
      <c r="K317" s="33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</row>
    <row r="319" spans="1:44" s="29" customFormat="1" ht="18" customHeight="1">
      <c r="A319" s="21"/>
      <c r="B319" s="30"/>
      <c r="C319" s="21"/>
      <c r="D319" s="21"/>
      <c r="E319" s="31"/>
      <c r="F319" s="32"/>
      <c r="G319" s="34"/>
      <c r="H319" s="33"/>
      <c r="I319" s="32"/>
      <c r="J319" s="33"/>
      <c r="K319" s="33" t="e">
        <f>SUM(#REF!)</f>
        <v>#REF!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</row>
    <row r="322" spans="1:44" s="29" customFormat="1" ht="18" customHeight="1">
      <c r="A322" s="21"/>
      <c r="B322" s="30"/>
      <c r="C322" s="21"/>
      <c r="D322" s="21"/>
      <c r="E322" s="31"/>
      <c r="F322" s="32"/>
      <c r="G322" s="34"/>
      <c r="H322" s="33"/>
      <c r="I322" s="32" t="s">
        <v>29</v>
      </c>
      <c r="J322" s="33"/>
      <c r="K322" s="33" t="e">
        <f>#REF!+#REF!+#REF!+#REF!</f>
        <v>#REF!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</row>
    <row r="323" spans="1:44" s="29" customFormat="1" ht="18" customHeight="1">
      <c r="A323" s="21"/>
      <c r="B323" s="30"/>
      <c r="C323" s="21"/>
      <c r="D323" s="21"/>
      <c r="E323" s="31"/>
      <c r="F323" s="32"/>
      <c r="G323" s="34"/>
      <c r="H323" s="33"/>
      <c r="I323" s="32" t="s">
        <v>20</v>
      </c>
      <c r="J323" s="33"/>
      <c r="K323" s="33" t="e">
        <f>#REF!+#REF!+#REF!+#REF!+#REF!+#REF!</f>
        <v>#REF!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</row>
    <row r="324" spans="1:44" s="29" customFormat="1" ht="18" customHeight="1">
      <c r="A324" s="21"/>
      <c r="B324" s="30"/>
      <c r="C324" s="21"/>
      <c r="D324" s="21"/>
      <c r="E324" s="31"/>
      <c r="F324" s="32"/>
      <c r="G324" s="34"/>
      <c r="H324" s="33"/>
      <c r="I324" s="32" t="s">
        <v>30</v>
      </c>
      <c r="J324" s="33"/>
      <c r="K324" s="33" t="e">
        <f>SUM(#REF!,#REF!,#REF!,#REF!,#REF!,#REF!)</f>
        <v>#REF!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</row>
    <row r="325" spans="1:44" s="29" customFormat="1" ht="18" customHeight="1">
      <c r="A325" s="21"/>
      <c r="B325" s="30"/>
      <c r="C325" s="21"/>
      <c r="D325" s="21"/>
      <c r="E325" s="31"/>
      <c r="F325" s="32"/>
      <c r="G325" s="34"/>
      <c r="H325" s="33"/>
      <c r="I325" s="32" t="s">
        <v>23</v>
      </c>
      <c r="J325" s="33"/>
      <c r="K325" s="33" t="e">
        <f>#REF!+#REF!+#REF!+#REF!+#REF!+#REF!+#REF!</f>
        <v>#REF!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</row>
    <row r="326" spans="1:44" s="29" customFormat="1" ht="18" customHeight="1">
      <c r="A326" s="21"/>
      <c r="B326" s="30"/>
      <c r="C326" s="21"/>
      <c r="D326" s="21"/>
      <c r="E326" s="31"/>
      <c r="F326" s="32"/>
      <c r="G326" s="34"/>
      <c r="H326" s="33"/>
      <c r="I326" s="32" t="s">
        <v>15</v>
      </c>
      <c r="J326" s="33"/>
      <c r="K326" s="33" t="e">
        <f>#REF!+#REF!+#REF!+#REF!+#REF!</f>
        <v>#REF!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</row>
    <row r="327" spans="1:44" s="29" customFormat="1" ht="18" customHeight="1">
      <c r="A327" s="21"/>
      <c r="B327" s="30"/>
      <c r="C327" s="21"/>
      <c r="D327" s="21"/>
      <c r="E327" s="31"/>
      <c r="F327" s="32"/>
      <c r="G327" s="34"/>
      <c r="H327" s="33"/>
      <c r="I327" s="32" t="s">
        <v>24</v>
      </c>
      <c r="J327" s="33"/>
      <c r="K327" s="33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</row>
    <row r="328" spans="1:44" s="29" customFormat="1" ht="18" customHeight="1">
      <c r="A328" s="21"/>
      <c r="B328" s="30"/>
      <c r="C328" s="21"/>
      <c r="D328" s="21"/>
      <c r="E328" s="31"/>
      <c r="F328" s="32"/>
      <c r="G328" s="34"/>
      <c r="H328" s="33"/>
      <c r="I328" s="32" t="s">
        <v>19</v>
      </c>
      <c r="J328" s="33"/>
      <c r="K328" s="33" t="e">
        <f>#REF!</f>
        <v>#REF!</v>
      </c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</row>
    <row r="329" spans="1:44" s="29" customFormat="1" ht="18" customHeight="1">
      <c r="A329" s="21"/>
      <c r="B329" s="30"/>
      <c r="C329" s="21"/>
      <c r="D329" s="21"/>
      <c r="E329" s="31"/>
      <c r="F329" s="32"/>
      <c r="G329" s="34"/>
      <c r="H329" s="33"/>
      <c r="I329" s="32" t="s">
        <v>11</v>
      </c>
      <c r="J329" s="33"/>
      <c r="K329" s="33" t="e">
        <f>#REF!</f>
        <v>#REF!</v>
      </c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</row>
    <row r="330" spans="1:44" s="29" customFormat="1" ht="18" customHeight="1">
      <c r="A330" s="21"/>
      <c r="B330" s="30"/>
      <c r="C330" s="21"/>
      <c r="D330" s="21"/>
      <c r="E330" s="31"/>
      <c r="F330" s="32"/>
      <c r="G330" s="34"/>
      <c r="H330" s="33"/>
      <c r="I330" s="32" t="s">
        <v>27</v>
      </c>
      <c r="J330" s="33"/>
      <c r="K330" s="33" t="e">
        <f>#REF!+#REF!+#REF!+#REF!+#REF!+#REF!+#REF!+#REF!+#REF!</f>
        <v>#REF!</v>
      </c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</row>
    <row r="331" spans="1:44" s="29" customFormat="1" ht="18" customHeight="1">
      <c r="A331" s="21"/>
      <c r="B331" s="30"/>
      <c r="C331" s="21"/>
      <c r="D331" s="21"/>
      <c r="E331" s="31"/>
      <c r="F331" s="32"/>
      <c r="G331" s="34"/>
      <c r="H331" s="33"/>
      <c r="I331" s="32" t="s">
        <v>26</v>
      </c>
      <c r="J331" s="33"/>
      <c r="K331" s="33" t="e">
        <f>#REF!+#REF!+#REF!+#REF!+#REF!+#REF!+#REF!+#REF!+#REF!+#REF!+#REF!+#REF!</f>
        <v>#REF!</v>
      </c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</row>
    <row r="332" spans="1:44" s="29" customFormat="1" ht="18" customHeight="1">
      <c r="A332" s="21"/>
      <c r="B332" s="30"/>
      <c r="C332" s="21"/>
      <c r="D332" s="21"/>
      <c r="E332" s="31"/>
      <c r="F332" s="32"/>
      <c r="G332" s="34"/>
      <c r="H332" s="33"/>
      <c r="I332" s="32" t="s">
        <v>22</v>
      </c>
      <c r="J332" s="33"/>
      <c r="K332" s="33" t="e">
        <f>#REF!+#REF!+#REF!+#REF!+#REF!+#REF!+#REF!+#REF!+#REF!+#REF!+#REF!</f>
        <v>#REF!</v>
      </c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</row>
    <row r="333" spans="1:44" s="29" customFormat="1" ht="18" customHeight="1">
      <c r="A333" s="21"/>
      <c r="B333" s="30"/>
      <c r="C333" s="21"/>
      <c r="D333" s="21"/>
      <c r="E333" s="31"/>
      <c r="F333" s="32"/>
      <c r="G333" s="34"/>
      <c r="H333" s="33"/>
      <c r="I333" s="32" t="s">
        <v>25</v>
      </c>
      <c r="J333" s="33"/>
      <c r="K333" s="33" t="e">
        <f>#REF!+#REF!+#REF!+#REF!+#REF!</f>
        <v>#REF!</v>
      </c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</row>
    <row r="334" spans="1:44" s="29" customFormat="1" ht="18" customHeight="1">
      <c r="A334" s="21"/>
      <c r="B334" s="30"/>
      <c r="C334" s="21"/>
      <c r="D334" s="21"/>
      <c r="E334" s="31"/>
      <c r="F334" s="32"/>
      <c r="G334" s="34"/>
      <c r="H334" s="33"/>
      <c r="I334" s="32" t="s">
        <v>28</v>
      </c>
      <c r="J334" s="33"/>
      <c r="K334" s="33" t="e">
        <f>#REF!+#REF!+#REF!+#REF!+#REF!+#REF!+#REF!+#REF!+#REF!+#REF!+#REF!</f>
        <v>#REF!</v>
      </c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</row>
    <row r="335" spans="1:44" s="29" customFormat="1" ht="18" customHeight="1">
      <c r="A335" s="21"/>
      <c r="B335" s="30"/>
      <c r="C335" s="21"/>
      <c r="D335" s="21"/>
      <c r="E335" s="31"/>
      <c r="F335" s="32"/>
      <c r="G335" s="34"/>
      <c r="H335" s="33"/>
      <c r="I335" s="32" t="s">
        <v>17</v>
      </c>
      <c r="J335" s="33"/>
      <c r="K335" s="33" t="e">
        <f>#REF!</f>
        <v>#REF!</v>
      </c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</row>
    <row r="336" spans="1:44" s="29" customFormat="1" ht="18" customHeight="1">
      <c r="A336" s="21"/>
      <c r="B336" s="30"/>
      <c r="C336" s="21"/>
      <c r="D336" s="21"/>
      <c r="E336" s="31"/>
      <c r="F336" s="32"/>
      <c r="G336" s="34"/>
      <c r="H336" s="33"/>
      <c r="I336" s="32" t="s">
        <v>12</v>
      </c>
      <c r="J336" s="33"/>
      <c r="K336" s="33" t="e">
        <f>#REF!</f>
        <v>#REF!</v>
      </c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</row>
    <row r="337" spans="1:44" s="29" customFormat="1" ht="18" customHeight="1">
      <c r="A337" s="21"/>
      <c r="B337" s="30"/>
      <c r="C337" s="21"/>
      <c r="D337" s="21"/>
      <c r="E337" s="31"/>
      <c r="F337" s="32"/>
      <c r="G337" s="34"/>
      <c r="H337" s="33"/>
      <c r="I337" s="32" t="s">
        <v>21</v>
      </c>
      <c r="J337" s="33"/>
      <c r="K337" s="33" t="e">
        <f>#REF!+#REF!+#REF!+#REF!+#REF!+#REF!+#REF!+#REF!+#REF!</f>
        <v>#REF!</v>
      </c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</row>
    <row r="338" spans="1:44" s="29" customFormat="1" ht="18" customHeight="1">
      <c r="A338" s="21"/>
      <c r="B338" s="30"/>
      <c r="C338" s="21"/>
      <c r="D338" s="21"/>
      <c r="E338" s="31"/>
      <c r="F338" s="32"/>
      <c r="G338" s="34"/>
      <c r="H338" s="33"/>
      <c r="I338" s="32" t="s">
        <v>18</v>
      </c>
      <c r="J338" s="33"/>
      <c r="K338" s="33" t="e">
        <f>#REF!+#REF!+#REF!+#REF!+#REF!+#REF!+#REF!+#REF!+#REF!+#REF!</f>
        <v>#REF!</v>
      </c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</row>
    <row r="339" spans="1:44" s="29" customFormat="1" ht="18" customHeight="1">
      <c r="A339" s="21"/>
      <c r="B339" s="30"/>
      <c r="C339" s="21"/>
      <c r="D339" s="21"/>
      <c r="E339" s="31"/>
      <c r="F339" s="32"/>
      <c r="G339" s="34"/>
      <c r="H339" s="33"/>
      <c r="I339" s="32" t="s">
        <v>31</v>
      </c>
      <c r="J339" s="33"/>
      <c r="K339" s="33">
        <v>16856000</v>
      </c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</row>
    <row r="340" spans="1:44" s="29" customFormat="1" ht="18" customHeight="1">
      <c r="A340" s="21"/>
      <c r="B340" s="30"/>
      <c r="C340" s="21"/>
      <c r="D340" s="21"/>
      <c r="E340" s="31"/>
      <c r="F340" s="32"/>
      <c r="G340" s="34"/>
      <c r="H340" s="33"/>
      <c r="I340" s="32"/>
      <c r="J340" s="33"/>
      <c r="K340" s="33" t="e">
        <f>원가계산서!#REF!-(원가계산서!#REF!-원가계산서!C24)</f>
        <v>#REF!</v>
      </c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</row>
    <row r="341" spans="1:44" s="29" customFormat="1" ht="18" customHeight="1">
      <c r="A341" s="21"/>
      <c r="B341" s="30"/>
      <c r="C341" s="21"/>
      <c r="D341" s="21"/>
      <c r="E341" s="31"/>
      <c r="F341" s="32"/>
      <c r="G341" s="34"/>
      <c r="H341" s="33"/>
      <c r="I341" s="32" t="s">
        <v>32</v>
      </c>
      <c r="J341" s="33"/>
      <c r="K341" s="33">
        <v>-56000</v>
      </c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</row>
    <row r="342" spans="1:44" s="29" customFormat="1" ht="18" customHeight="1">
      <c r="A342" s="21"/>
      <c r="B342" s="30"/>
      <c r="C342" s="21"/>
      <c r="D342" s="21"/>
      <c r="E342" s="31"/>
      <c r="F342" s="32"/>
      <c r="G342" s="34"/>
      <c r="H342" s="33"/>
      <c r="I342" s="32"/>
      <c r="J342" s="33"/>
      <c r="K342" s="33" t="e">
        <f>SUBTOTAL(9,K322:K341)</f>
        <v>#REF!</v>
      </c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</row>
  </sheetData>
  <mergeCells count="9">
    <mergeCell ref="H1:I1"/>
    <mergeCell ref="J1:K1"/>
    <mergeCell ref="L1:L2"/>
    <mergeCell ref="A1:A2"/>
    <mergeCell ref="B1:B2"/>
    <mergeCell ref="C1:C2"/>
    <mergeCell ref="D1:D2"/>
    <mergeCell ref="E1:E2"/>
    <mergeCell ref="F1:G1"/>
  </mergeCells>
  <phoneticPr fontId="2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AR418"/>
  <sheetViews>
    <sheetView showZeros="0" view="pageBreakPreview" zoomScaleNormal="95" zoomScaleSheetLayoutView="100" workbookViewId="0">
      <pane ySplit="2" topLeftCell="A69" activePane="bottomLeft" state="frozen"/>
      <selection activeCell="C2" sqref="C2:H2"/>
      <selection pane="bottomLeft" sqref="A1:A2"/>
    </sheetView>
  </sheetViews>
  <sheetFormatPr defaultRowHeight="18" customHeight="1"/>
  <cols>
    <col min="1" max="1" width="5.77734375" style="21" customWidth="1"/>
    <col min="2" max="2" width="24.21875" style="30" customWidth="1"/>
    <col min="3" max="3" width="23.77734375" style="21" customWidth="1"/>
    <col min="4" max="4" width="6" style="21" customWidth="1"/>
    <col min="5" max="5" width="8.77734375" style="31" customWidth="1"/>
    <col min="6" max="6" width="11.77734375" style="32" customWidth="1"/>
    <col min="7" max="7" width="12.77734375" style="34" customWidth="1"/>
    <col min="8" max="8" width="11.77734375" style="33" customWidth="1"/>
    <col min="9" max="9" width="12.77734375" style="32" customWidth="1"/>
    <col min="10" max="10" width="11.77734375" style="33" customWidth="1"/>
    <col min="11" max="11" width="12.77734375" style="33" customWidth="1"/>
    <col min="12" max="12" width="7.109375" style="29" customWidth="1"/>
    <col min="13" max="44" width="8.88671875" style="22"/>
    <col min="45" max="16384" width="8.88671875" style="23"/>
  </cols>
  <sheetData>
    <row r="1" spans="1:12" ht="23.1" customHeight="1">
      <c r="A1" s="495" t="s">
        <v>1</v>
      </c>
      <c r="B1" s="497" t="s">
        <v>2</v>
      </c>
      <c r="C1" s="497" t="s">
        <v>3</v>
      </c>
      <c r="D1" s="497" t="s">
        <v>4</v>
      </c>
      <c r="E1" s="501" t="s">
        <v>5</v>
      </c>
      <c r="F1" s="503" t="s">
        <v>6</v>
      </c>
      <c r="G1" s="504"/>
      <c r="H1" s="503" t="s">
        <v>7</v>
      </c>
      <c r="I1" s="504"/>
      <c r="J1" s="503" t="s">
        <v>8</v>
      </c>
      <c r="K1" s="504"/>
      <c r="L1" s="509" t="s">
        <v>16</v>
      </c>
    </row>
    <row r="2" spans="1:12" ht="23.1" customHeight="1">
      <c r="A2" s="496"/>
      <c r="B2" s="498"/>
      <c r="C2" s="498"/>
      <c r="D2" s="498"/>
      <c r="E2" s="502"/>
      <c r="F2" s="24" t="s">
        <v>9</v>
      </c>
      <c r="G2" s="24" t="s">
        <v>10</v>
      </c>
      <c r="H2" s="24" t="s">
        <v>9</v>
      </c>
      <c r="I2" s="24" t="s">
        <v>10</v>
      </c>
      <c r="J2" s="24" t="s">
        <v>9</v>
      </c>
      <c r="K2" s="24" t="s">
        <v>10</v>
      </c>
      <c r="L2" s="510"/>
    </row>
    <row r="3" spans="1:12" ht="22.15" customHeight="1">
      <c r="A3" s="248" t="s">
        <v>265</v>
      </c>
      <c r="B3" s="244" t="s">
        <v>13</v>
      </c>
      <c r="C3" s="270"/>
      <c r="D3" s="239"/>
      <c r="E3" s="240"/>
      <c r="F3" s="238"/>
      <c r="G3" s="238"/>
      <c r="H3" s="238"/>
      <c r="I3" s="238"/>
      <c r="J3" s="238"/>
      <c r="K3" s="238"/>
      <c r="L3" s="242"/>
    </row>
    <row r="4" spans="1:12" s="289" customFormat="1" ht="22.15" customHeight="1">
      <c r="A4" s="283"/>
      <c r="B4" s="284" t="s">
        <v>52</v>
      </c>
      <c r="C4" s="285" t="s">
        <v>501</v>
      </c>
      <c r="D4" s="247" t="s">
        <v>497</v>
      </c>
      <c r="E4" s="286">
        <v>378.14</v>
      </c>
      <c r="F4" s="287">
        <v>0</v>
      </c>
      <c r="G4" s="238">
        <f t="shared" ref="G4:G10" si="0">E4*F4</f>
        <v>0</v>
      </c>
      <c r="H4" s="287">
        <v>0</v>
      </c>
      <c r="I4" s="238">
        <f t="shared" ref="I4:I10" si="1">E4*H4</f>
        <v>0</v>
      </c>
      <c r="J4" s="238">
        <f>SUM(F4+H4)</f>
        <v>0</v>
      </c>
      <c r="K4" s="238">
        <f t="shared" ref="K4:K10" si="2">E4*J4</f>
        <v>0</v>
      </c>
      <c r="L4" s="328"/>
    </row>
    <row r="5" spans="1:12" s="289" customFormat="1" ht="22.15" customHeight="1">
      <c r="A5" s="283"/>
      <c r="B5" s="284" t="s">
        <v>511</v>
      </c>
      <c r="C5" s="285" t="s">
        <v>512</v>
      </c>
      <c r="D5" s="247" t="s">
        <v>497</v>
      </c>
      <c r="E5" s="286">
        <v>378.14</v>
      </c>
      <c r="F5" s="287">
        <v>0</v>
      </c>
      <c r="G5" s="238">
        <f>E5*F5</f>
        <v>0</v>
      </c>
      <c r="H5" s="287">
        <v>0</v>
      </c>
      <c r="I5" s="238">
        <f>E5*H5</f>
        <v>0</v>
      </c>
      <c r="J5" s="238">
        <f>SUM(F5+H5)</f>
        <v>0</v>
      </c>
      <c r="K5" s="238">
        <f>E5*J5</f>
        <v>0</v>
      </c>
      <c r="L5" s="328"/>
    </row>
    <row r="6" spans="1:12" s="289" customFormat="1" ht="22.15" customHeight="1">
      <c r="A6" s="283"/>
      <c r="B6" s="284" t="s">
        <v>502</v>
      </c>
      <c r="C6" s="285" t="s">
        <v>509</v>
      </c>
      <c r="D6" s="247" t="s">
        <v>497</v>
      </c>
      <c r="E6" s="286">
        <v>378.14</v>
      </c>
      <c r="F6" s="287">
        <v>0</v>
      </c>
      <c r="G6" s="238">
        <f t="shared" si="0"/>
        <v>0</v>
      </c>
      <c r="H6" s="287">
        <v>0</v>
      </c>
      <c r="I6" s="238">
        <f t="shared" si="1"/>
        <v>0</v>
      </c>
      <c r="J6" s="288">
        <f>F6+H6</f>
        <v>0</v>
      </c>
      <c r="K6" s="238">
        <f t="shared" si="2"/>
        <v>0</v>
      </c>
      <c r="L6" s="328"/>
    </row>
    <row r="7" spans="1:12" s="289" customFormat="1" ht="22.15" customHeight="1">
      <c r="A7" s="283"/>
      <c r="B7" s="284" t="s">
        <v>581</v>
      </c>
      <c r="C7" s="285" t="s">
        <v>505</v>
      </c>
      <c r="D7" s="247" t="s">
        <v>582</v>
      </c>
      <c r="E7" s="286">
        <v>378.14</v>
      </c>
      <c r="F7" s="287">
        <v>0</v>
      </c>
      <c r="G7" s="238">
        <f>E7*F7</f>
        <v>0</v>
      </c>
      <c r="H7" s="287">
        <v>0</v>
      </c>
      <c r="I7" s="238">
        <f>E7*H7</f>
        <v>0</v>
      </c>
      <c r="J7" s="288">
        <f>F7+H7</f>
        <v>0</v>
      </c>
      <c r="K7" s="238">
        <f>E7*J7</f>
        <v>0</v>
      </c>
      <c r="L7" s="328"/>
    </row>
    <row r="8" spans="1:12" s="326" customFormat="1" ht="22.15" customHeight="1">
      <c r="A8" s="320"/>
      <c r="B8" s="321" t="s">
        <v>507</v>
      </c>
      <c r="C8" s="322" t="s">
        <v>508</v>
      </c>
      <c r="D8" s="314" t="s">
        <v>497</v>
      </c>
      <c r="E8" s="323">
        <v>378.14</v>
      </c>
      <c r="F8" s="324">
        <v>0</v>
      </c>
      <c r="G8" s="313">
        <f>E8*F8</f>
        <v>0</v>
      </c>
      <c r="H8" s="324">
        <v>0</v>
      </c>
      <c r="I8" s="313">
        <f>E8*H8</f>
        <v>0</v>
      </c>
      <c r="J8" s="325">
        <f>F8+H8</f>
        <v>0</v>
      </c>
      <c r="K8" s="313">
        <f>E8*J8</f>
        <v>0</v>
      </c>
      <c r="L8" s="328"/>
    </row>
    <row r="9" spans="1:12" s="326" customFormat="1" ht="22.15" customHeight="1">
      <c r="A9" s="320"/>
      <c r="B9" s="321" t="s">
        <v>503</v>
      </c>
      <c r="C9" s="322" t="s">
        <v>506</v>
      </c>
      <c r="D9" s="314" t="s">
        <v>497</v>
      </c>
      <c r="E9" s="323">
        <v>378.14</v>
      </c>
      <c r="F9" s="324">
        <v>0</v>
      </c>
      <c r="G9" s="313">
        <f t="shared" si="0"/>
        <v>0</v>
      </c>
      <c r="H9" s="324">
        <v>0</v>
      </c>
      <c r="I9" s="313">
        <f t="shared" si="1"/>
        <v>0</v>
      </c>
      <c r="J9" s="325">
        <f>F9+H9</f>
        <v>0</v>
      </c>
      <c r="K9" s="313">
        <f t="shared" si="2"/>
        <v>0</v>
      </c>
      <c r="L9" s="328"/>
    </row>
    <row r="10" spans="1:12" s="289" customFormat="1" ht="22.15" customHeight="1">
      <c r="A10" s="283"/>
      <c r="B10" s="284" t="s">
        <v>117</v>
      </c>
      <c r="C10" s="290"/>
      <c r="D10" s="247" t="s">
        <v>497</v>
      </c>
      <c r="E10" s="286">
        <v>378.14</v>
      </c>
      <c r="F10" s="287">
        <v>0</v>
      </c>
      <c r="G10" s="238">
        <f t="shared" si="0"/>
        <v>0</v>
      </c>
      <c r="H10" s="287">
        <v>0</v>
      </c>
      <c r="I10" s="238">
        <f t="shared" si="1"/>
        <v>0</v>
      </c>
      <c r="J10" s="288">
        <f>F10+H10</f>
        <v>0</v>
      </c>
      <c r="K10" s="238">
        <f t="shared" si="2"/>
        <v>0</v>
      </c>
      <c r="L10" s="328"/>
    </row>
    <row r="11" spans="1:12" ht="22.15" customHeight="1">
      <c r="A11" s="267"/>
      <c r="B11" s="238"/>
      <c r="C11" s="247"/>
      <c r="D11" s="247"/>
      <c r="E11" s="240"/>
      <c r="F11" s="238"/>
      <c r="G11" s="238"/>
      <c r="H11" s="238"/>
      <c r="I11" s="238"/>
      <c r="J11" s="238"/>
      <c r="K11" s="238"/>
      <c r="L11" s="242"/>
    </row>
    <row r="12" spans="1:12" ht="22.15" customHeight="1">
      <c r="A12" s="259"/>
      <c r="B12" s="260" t="s">
        <v>134</v>
      </c>
      <c r="C12" s="260"/>
      <c r="D12" s="260"/>
      <c r="E12" s="261"/>
      <c r="F12" s="262"/>
      <c r="G12" s="262">
        <f>SUM(G4:G11)</f>
        <v>0</v>
      </c>
      <c r="H12" s="262"/>
      <c r="I12" s="262">
        <f>SUM(I4:I11)</f>
        <v>0</v>
      </c>
      <c r="J12" s="262"/>
      <c r="K12" s="262">
        <f>SUM(K4:K11)</f>
        <v>0</v>
      </c>
      <c r="L12" s="263"/>
    </row>
    <row r="13" spans="1:12" ht="22.15" customHeight="1">
      <c r="A13" s="248" t="s">
        <v>135</v>
      </c>
      <c r="B13" s="244" t="s">
        <v>39</v>
      </c>
      <c r="C13" s="270"/>
      <c r="D13" s="239"/>
      <c r="E13" s="240"/>
      <c r="F13" s="238"/>
      <c r="G13" s="238"/>
      <c r="H13" s="238"/>
      <c r="I13" s="238"/>
      <c r="J13" s="238"/>
      <c r="K13" s="238"/>
      <c r="L13" s="242"/>
    </row>
    <row r="14" spans="1:12" ht="22.15" customHeight="1">
      <c r="A14" s="267"/>
      <c r="B14" s="238" t="s">
        <v>557</v>
      </c>
      <c r="C14" s="247"/>
      <c r="D14" s="247" t="s">
        <v>497</v>
      </c>
      <c r="E14" s="291">
        <v>378.1</v>
      </c>
      <c r="F14" s="238">
        <v>0</v>
      </c>
      <c r="G14" s="238">
        <f t="shared" ref="G14:G21" si="3">E14*F14</f>
        <v>0</v>
      </c>
      <c r="H14" s="238">
        <v>0</v>
      </c>
      <c r="I14" s="238">
        <f>E14*H14</f>
        <v>0</v>
      </c>
      <c r="J14" s="238">
        <f>SUM(F14+H14)</f>
        <v>0</v>
      </c>
      <c r="K14" s="238">
        <f>E14*J14</f>
        <v>0</v>
      </c>
      <c r="L14" s="327"/>
    </row>
    <row r="15" spans="1:12" ht="22.15" customHeight="1">
      <c r="A15" s="267"/>
      <c r="B15" s="238" t="s">
        <v>521</v>
      </c>
      <c r="C15" s="247"/>
      <c r="D15" s="247" t="s">
        <v>497</v>
      </c>
      <c r="E15" s="291">
        <v>378.1</v>
      </c>
      <c r="F15" s="238">
        <v>0</v>
      </c>
      <c r="G15" s="238">
        <f t="shared" si="3"/>
        <v>0</v>
      </c>
      <c r="H15" s="238">
        <v>0</v>
      </c>
      <c r="I15" s="238">
        <f t="shared" ref="I15:I21" si="4">E15*H15</f>
        <v>0</v>
      </c>
      <c r="J15" s="238">
        <f t="shared" ref="J15:J21" si="5">SUM(F15+H15)</f>
        <v>0</v>
      </c>
      <c r="K15" s="238">
        <f t="shared" ref="K15:K21" si="6">E15*J15</f>
        <v>0</v>
      </c>
      <c r="L15" s="327"/>
    </row>
    <row r="16" spans="1:12" ht="22.15" customHeight="1">
      <c r="A16" s="267"/>
      <c r="B16" s="238" t="s">
        <v>522</v>
      </c>
      <c r="C16" s="247"/>
      <c r="D16" s="247" t="s">
        <v>497</v>
      </c>
      <c r="E16" s="291">
        <v>378.1</v>
      </c>
      <c r="F16" s="238">
        <v>0</v>
      </c>
      <c r="G16" s="238">
        <f t="shared" si="3"/>
        <v>0</v>
      </c>
      <c r="H16" s="238">
        <v>0</v>
      </c>
      <c r="I16" s="238">
        <f t="shared" si="4"/>
        <v>0</v>
      </c>
      <c r="J16" s="238">
        <f t="shared" si="5"/>
        <v>0</v>
      </c>
      <c r="K16" s="238">
        <f t="shared" si="6"/>
        <v>0</v>
      </c>
      <c r="L16" s="327"/>
    </row>
    <row r="17" spans="1:44" ht="22.15" customHeight="1">
      <c r="A17" s="267"/>
      <c r="B17" s="238" t="s">
        <v>537</v>
      </c>
      <c r="C17" s="247"/>
      <c r="D17" s="247" t="s">
        <v>517</v>
      </c>
      <c r="E17" s="291">
        <v>2</v>
      </c>
      <c r="F17" s="238">
        <v>0</v>
      </c>
      <c r="G17" s="238">
        <f t="shared" si="3"/>
        <v>0</v>
      </c>
      <c r="H17" s="238">
        <v>0</v>
      </c>
      <c r="I17" s="238">
        <f t="shared" si="4"/>
        <v>0</v>
      </c>
      <c r="J17" s="238">
        <f t="shared" si="5"/>
        <v>0</v>
      </c>
      <c r="K17" s="238">
        <f t="shared" si="6"/>
        <v>0</v>
      </c>
      <c r="L17" s="327"/>
    </row>
    <row r="18" spans="1:44" ht="22.15" customHeight="1">
      <c r="A18" s="267"/>
      <c r="B18" s="238" t="s">
        <v>513</v>
      </c>
      <c r="C18" s="247" t="s">
        <v>514</v>
      </c>
      <c r="D18" s="247" t="s">
        <v>515</v>
      </c>
      <c r="E18" s="355">
        <v>5</v>
      </c>
      <c r="F18" s="238">
        <v>0</v>
      </c>
      <c r="G18" s="238">
        <f t="shared" si="3"/>
        <v>0</v>
      </c>
      <c r="H18" s="238">
        <v>0</v>
      </c>
      <c r="I18" s="238">
        <f t="shared" si="4"/>
        <v>0</v>
      </c>
      <c r="J18" s="238">
        <f t="shared" si="5"/>
        <v>0</v>
      </c>
      <c r="K18" s="238">
        <f t="shared" si="6"/>
        <v>0</v>
      </c>
      <c r="L18" s="327"/>
    </row>
    <row r="19" spans="1:44" ht="22.15" customHeight="1">
      <c r="A19" s="267"/>
      <c r="B19" s="238"/>
      <c r="C19" s="247" t="s">
        <v>518</v>
      </c>
      <c r="D19" s="247" t="s">
        <v>515</v>
      </c>
      <c r="E19" s="355">
        <v>2</v>
      </c>
      <c r="F19" s="238">
        <v>0</v>
      </c>
      <c r="G19" s="238">
        <f t="shared" si="3"/>
        <v>0</v>
      </c>
      <c r="H19" s="238">
        <v>0</v>
      </c>
      <c r="I19" s="238">
        <f t="shared" si="4"/>
        <v>0</v>
      </c>
      <c r="J19" s="238">
        <f t="shared" si="5"/>
        <v>0</v>
      </c>
      <c r="K19" s="238">
        <f t="shared" si="6"/>
        <v>0</v>
      </c>
      <c r="L19" s="327"/>
    </row>
    <row r="20" spans="1:44" ht="22.15" customHeight="1">
      <c r="A20" s="267"/>
      <c r="B20" s="238"/>
      <c r="C20" s="247" t="s">
        <v>516</v>
      </c>
      <c r="D20" s="247" t="s">
        <v>515</v>
      </c>
      <c r="E20" s="291">
        <v>1</v>
      </c>
      <c r="F20" s="238">
        <v>0</v>
      </c>
      <c r="G20" s="238">
        <f t="shared" si="3"/>
        <v>0</v>
      </c>
      <c r="H20" s="238">
        <v>0</v>
      </c>
      <c r="I20" s="238">
        <f t="shared" si="4"/>
        <v>0</v>
      </c>
      <c r="J20" s="238">
        <f t="shared" si="5"/>
        <v>0</v>
      </c>
      <c r="K20" s="238">
        <f t="shared" si="6"/>
        <v>0</v>
      </c>
      <c r="L20" s="327"/>
    </row>
    <row r="21" spans="1:44" ht="22.15" customHeight="1">
      <c r="A21" s="292"/>
      <c r="B21" s="293"/>
      <c r="C21" s="294" t="s">
        <v>580</v>
      </c>
      <c r="D21" s="294" t="s">
        <v>515</v>
      </c>
      <c r="E21" s="295">
        <v>1.5</v>
      </c>
      <c r="F21" s="293">
        <v>0</v>
      </c>
      <c r="G21" s="238">
        <f t="shared" si="3"/>
        <v>0</v>
      </c>
      <c r="H21" s="238">
        <v>0</v>
      </c>
      <c r="I21" s="238">
        <f t="shared" si="4"/>
        <v>0</v>
      </c>
      <c r="J21" s="238">
        <f t="shared" si="5"/>
        <v>0</v>
      </c>
      <c r="K21" s="238">
        <f t="shared" si="6"/>
        <v>0</v>
      </c>
      <c r="L21" s="327"/>
    </row>
    <row r="22" spans="1:44" ht="22.15" customHeight="1">
      <c r="A22" s="292"/>
      <c r="B22" s="293"/>
      <c r="C22" s="294"/>
      <c r="D22" s="294"/>
      <c r="E22" s="295"/>
      <c r="F22" s="293"/>
      <c r="G22" s="293"/>
      <c r="H22" s="293"/>
      <c r="I22" s="293"/>
      <c r="J22" s="293"/>
      <c r="K22" s="293"/>
      <c r="L22" s="296"/>
    </row>
    <row r="23" spans="1:44" ht="22.15" customHeight="1">
      <c r="A23" s="264"/>
      <c r="B23" s="260" t="s">
        <v>134</v>
      </c>
      <c r="C23" s="260"/>
      <c r="D23" s="260"/>
      <c r="E23" s="261"/>
      <c r="F23" s="262"/>
      <c r="G23" s="262">
        <f>SUM(G14:G22)</f>
        <v>0</v>
      </c>
      <c r="H23" s="262"/>
      <c r="I23" s="262">
        <f>SUM(I14:I22)</f>
        <v>0</v>
      </c>
      <c r="J23" s="262"/>
      <c r="K23" s="262">
        <f>SUM(K14:K22)</f>
        <v>0</v>
      </c>
      <c r="L23" s="26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ht="22.15" customHeight="1">
      <c r="A24" s="245" t="s">
        <v>136</v>
      </c>
      <c r="B24" s="237" t="s">
        <v>35</v>
      </c>
      <c r="C24" s="239" t="s">
        <v>523</v>
      </c>
      <c r="D24" s="235"/>
      <c r="E24" s="236"/>
      <c r="F24" s="237"/>
      <c r="G24" s="237"/>
      <c r="H24" s="237"/>
      <c r="I24" s="237"/>
      <c r="J24" s="237"/>
      <c r="K24" s="237"/>
      <c r="L24" s="246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ht="22.15" customHeight="1">
      <c r="A25" s="267"/>
      <c r="B25" s="238" t="s">
        <v>524</v>
      </c>
      <c r="C25" s="247" t="s">
        <v>538</v>
      </c>
      <c r="D25" s="247" t="s">
        <v>497</v>
      </c>
      <c r="E25" s="291">
        <v>378.1</v>
      </c>
      <c r="F25" s="238">
        <v>0</v>
      </c>
      <c r="G25" s="238">
        <f t="shared" ref="G25:G32" si="7">E25*F25</f>
        <v>0</v>
      </c>
      <c r="H25" s="238">
        <v>0</v>
      </c>
      <c r="I25" s="238">
        <f t="shared" ref="I25:I32" si="8">E25*H25</f>
        <v>0</v>
      </c>
      <c r="J25" s="238">
        <f t="shared" ref="J25:J32" si="9">SUM(F25+H25)</f>
        <v>0</v>
      </c>
      <c r="K25" s="238">
        <f t="shared" ref="K25:K32" si="10">E25*J25</f>
        <v>0</v>
      </c>
      <c r="L25" s="327"/>
    </row>
    <row r="26" spans="1:44" s="353" customFormat="1" ht="22.15" customHeight="1">
      <c r="A26" s="318"/>
      <c r="B26" s="313" t="s">
        <v>525</v>
      </c>
      <c r="C26" s="314" t="s">
        <v>623</v>
      </c>
      <c r="D26" s="314" t="s">
        <v>498</v>
      </c>
      <c r="E26" s="356">
        <v>18</v>
      </c>
      <c r="F26" s="313">
        <v>0</v>
      </c>
      <c r="G26" s="313">
        <f>E26*F26</f>
        <v>0</v>
      </c>
      <c r="H26" s="313">
        <v>0</v>
      </c>
      <c r="I26" s="313">
        <f>E26*H26</f>
        <v>0</v>
      </c>
      <c r="J26" s="313">
        <f>SUM(F26+H26)</f>
        <v>0</v>
      </c>
      <c r="K26" s="313">
        <f>E26*J26</f>
        <v>0</v>
      </c>
      <c r="L26" s="351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</row>
    <row r="27" spans="1:44" s="230" customFormat="1" ht="22.15" customHeight="1">
      <c r="A27" s="267"/>
      <c r="B27" s="238"/>
      <c r="C27" s="247" t="s">
        <v>629</v>
      </c>
      <c r="D27" s="247" t="s">
        <v>498</v>
      </c>
      <c r="E27" s="291">
        <v>90</v>
      </c>
      <c r="F27" s="238">
        <v>0</v>
      </c>
      <c r="G27" s="238">
        <f t="shared" si="7"/>
        <v>0</v>
      </c>
      <c r="H27" s="238">
        <v>0</v>
      </c>
      <c r="I27" s="238">
        <f t="shared" si="8"/>
        <v>0</v>
      </c>
      <c r="J27" s="238">
        <f t="shared" si="9"/>
        <v>0</v>
      </c>
      <c r="K27" s="238">
        <f t="shared" si="10"/>
        <v>0</v>
      </c>
      <c r="L27" s="3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s="230" customFormat="1" ht="22.15" customHeight="1">
      <c r="A28" s="267"/>
      <c r="B28" s="238"/>
      <c r="C28" s="247" t="s">
        <v>613</v>
      </c>
      <c r="D28" s="247" t="s">
        <v>499</v>
      </c>
      <c r="E28" s="291">
        <v>186</v>
      </c>
      <c r="F28" s="238">
        <v>0</v>
      </c>
      <c r="G28" s="238">
        <f t="shared" si="7"/>
        <v>0</v>
      </c>
      <c r="H28" s="238">
        <v>0</v>
      </c>
      <c r="I28" s="238">
        <f t="shared" si="8"/>
        <v>0</v>
      </c>
      <c r="J28" s="238">
        <f t="shared" si="9"/>
        <v>0</v>
      </c>
      <c r="K28" s="238">
        <f t="shared" si="10"/>
        <v>0</v>
      </c>
      <c r="L28" s="32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s="230" customFormat="1" ht="22.15" customHeight="1">
      <c r="A29" s="267"/>
      <c r="B29" s="238"/>
      <c r="C29" s="247" t="s">
        <v>632</v>
      </c>
      <c r="D29" s="247" t="s">
        <v>499</v>
      </c>
      <c r="E29" s="291">
        <v>192.8</v>
      </c>
      <c r="F29" s="238">
        <v>0</v>
      </c>
      <c r="G29" s="238">
        <f t="shared" si="7"/>
        <v>0</v>
      </c>
      <c r="H29" s="238">
        <v>0</v>
      </c>
      <c r="I29" s="238">
        <f t="shared" si="8"/>
        <v>0</v>
      </c>
      <c r="J29" s="238">
        <f t="shared" si="9"/>
        <v>0</v>
      </c>
      <c r="K29" s="238">
        <f t="shared" si="10"/>
        <v>0</v>
      </c>
      <c r="L29" s="327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s="230" customFormat="1" ht="22.15" customHeight="1">
      <c r="A30" s="267"/>
      <c r="B30" s="238"/>
      <c r="C30" s="247" t="s">
        <v>558</v>
      </c>
      <c r="D30" s="247" t="s">
        <v>498</v>
      </c>
      <c r="E30" s="357">
        <v>31</v>
      </c>
      <c r="F30" s="238">
        <v>0</v>
      </c>
      <c r="G30" s="238">
        <f t="shared" si="7"/>
        <v>0</v>
      </c>
      <c r="H30" s="238">
        <v>0</v>
      </c>
      <c r="I30" s="238">
        <f t="shared" si="8"/>
        <v>0</v>
      </c>
      <c r="J30" s="238">
        <f t="shared" si="9"/>
        <v>0</v>
      </c>
      <c r="K30" s="238">
        <f t="shared" si="10"/>
        <v>0</v>
      </c>
      <c r="L30" s="327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s="230" customFormat="1" ht="22.15" customHeight="1">
      <c r="A31" s="267"/>
      <c r="B31" s="238"/>
      <c r="C31" s="247" t="s">
        <v>586</v>
      </c>
      <c r="D31" s="247" t="s">
        <v>498</v>
      </c>
      <c r="E31" s="291">
        <v>1</v>
      </c>
      <c r="F31" s="238">
        <v>0</v>
      </c>
      <c r="G31" s="238">
        <f>E31*F31</f>
        <v>0</v>
      </c>
      <c r="H31" s="238">
        <v>0</v>
      </c>
      <c r="I31" s="238">
        <f>E31*H31</f>
        <v>0</v>
      </c>
      <c r="J31" s="238">
        <f>SUM(F31+H31)</f>
        <v>0</v>
      </c>
      <c r="K31" s="238">
        <f>E31*J31</f>
        <v>0</v>
      </c>
      <c r="L31" s="327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230" customFormat="1" ht="22.15" customHeight="1">
      <c r="A32" s="267"/>
      <c r="B32" s="238" t="s">
        <v>539</v>
      </c>
      <c r="C32" s="247" t="s">
        <v>626</v>
      </c>
      <c r="D32" s="247" t="s">
        <v>533</v>
      </c>
      <c r="E32" s="291">
        <v>1</v>
      </c>
      <c r="F32" s="238">
        <v>0</v>
      </c>
      <c r="G32" s="238">
        <f t="shared" si="7"/>
        <v>0</v>
      </c>
      <c r="H32" s="238">
        <v>0</v>
      </c>
      <c r="I32" s="238">
        <f t="shared" si="8"/>
        <v>0</v>
      </c>
      <c r="J32" s="238">
        <f t="shared" si="9"/>
        <v>0</v>
      </c>
      <c r="K32" s="238">
        <f t="shared" si="10"/>
        <v>0</v>
      </c>
      <c r="L32" s="327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230" customFormat="1" ht="22.15" customHeight="1">
      <c r="A33" s="267"/>
      <c r="B33" s="238"/>
      <c r="C33" s="247"/>
      <c r="D33" s="247"/>
      <c r="E33" s="240"/>
      <c r="F33" s="238"/>
      <c r="G33" s="238"/>
      <c r="H33" s="238"/>
      <c r="I33" s="238"/>
      <c r="J33" s="238"/>
      <c r="K33" s="238"/>
      <c r="L33" s="24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ht="22.15" customHeight="1">
      <c r="A34" s="264"/>
      <c r="B34" s="260" t="s">
        <v>134</v>
      </c>
      <c r="C34" s="260"/>
      <c r="D34" s="260"/>
      <c r="E34" s="261"/>
      <c r="F34" s="262"/>
      <c r="G34" s="262">
        <f>SUM(G25:G33)</f>
        <v>0</v>
      </c>
      <c r="H34" s="262"/>
      <c r="I34" s="262">
        <f>SUM(I25:I33)</f>
        <v>0</v>
      </c>
      <c r="J34" s="262"/>
      <c r="K34" s="262">
        <f>SUM(K25:K33)</f>
        <v>0</v>
      </c>
      <c r="L34" s="26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ht="22.15" customHeight="1">
      <c r="A35" s="245" t="s">
        <v>145</v>
      </c>
      <c r="B35" s="237" t="s">
        <v>526</v>
      </c>
      <c r="C35" s="281"/>
      <c r="D35" s="235"/>
      <c r="E35" s="249"/>
      <c r="F35" s="237"/>
      <c r="G35" s="237"/>
      <c r="H35" s="237"/>
      <c r="I35" s="237"/>
      <c r="J35" s="250"/>
      <c r="K35" s="237"/>
      <c r="L35" s="24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ht="22.15" customHeight="1">
      <c r="A36" s="298"/>
      <c r="B36" s="269" t="s">
        <v>527</v>
      </c>
      <c r="C36" s="300"/>
      <c r="D36" s="301"/>
      <c r="E36" s="302"/>
      <c r="F36" s="299"/>
      <c r="G36" s="299"/>
      <c r="H36" s="299"/>
      <c r="I36" s="299"/>
      <c r="J36" s="303"/>
      <c r="K36" s="299"/>
      <c r="L36" s="304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s="230" customFormat="1" ht="22.15" customHeight="1">
      <c r="A37" s="267"/>
      <c r="B37" s="238" t="s">
        <v>529</v>
      </c>
      <c r="C37" s="247" t="s">
        <v>528</v>
      </c>
      <c r="D37" s="247" t="s">
        <v>497</v>
      </c>
      <c r="E37" s="240">
        <v>378.14</v>
      </c>
      <c r="F37" s="238">
        <v>0</v>
      </c>
      <c r="G37" s="238">
        <f>E37*F37</f>
        <v>0</v>
      </c>
      <c r="H37" s="238">
        <v>0</v>
      </c>
      <c r="I37" s="238">
        <f>E37*H37</f>
        <v>0</v>
      </c>
      <c r="J37" s="238">
        <f>SUM(F37+H37)</f>
        <v>0</v>
      </c>
      <c r="K37" s="238">
        <f>E37*J37</f>
        <v>0</v>
      </c>
      <c r="L37" s="327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s="317" customFormat="1" ht="22.15" customHeight="1">
      <c r="A38" s="318"/>
      <c r="B38" s="319" t="s">
        <v>530</v>
      </c>
      <c r="C38" s="314" t="s">
        <v>531</v>
      </c>
      <c r="D38" s="314" t="s">
        <v>497</v>
      </c>
      <c r="E38" s="315">
        <v>378.14</v>
      </c>
      <c r="F38" s="313">
        <v>0</v>
      </c>
      <c r="G38" s="313">
        <f>E38*F38</f>
        <v>0</v>
      </c>
      <c r="H38" s="313">
        <v>0</v>
      </c>
      <c r="I38" s="313">
        <f>E38*H38</f>
        <v>0</v>
      </c>
      <c r="J38" s="313">
        <f>SUM(F38+H38)</f>
        <v>0</v>
      </c>
      <c r="K38" s="313">
        <f>E38*J38</f>
        <v>0</v>
      </c>
      <c r="L38" s="327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</row>
    <row r="39" spans="1:44" s="230" customFormat="1" ht="22.15" customHeight="1">
      <c r="A39" s="267"/>
      <c r="B39" s="238" t="s">
        <v>520</v>
      </c>
      <c r="C39" s="247" t="s">
        <v>532</v>
      </c>
      <c r="D39" s="247" t="s">
        <v>498</v>
      </c>
      <c r="E39" s="240">
        <v>20</v>
      </c>
      <c r="F39" s="238">
        <v>0</v>
      </c>
      <c r="G39" s="238">
        <f>E39*F39</f>
        <v>0</v>
      </c>
      <c r="H39" s="238">
        <v>0</v>
      </c>
      <c r="I39" s="238">
        <f>E39*H39</f>
        <v>0</v>
      </c>
      <c r="J39" s="238">
        <f>SUM(F39+H39)</f>
        <v>0</v>
      </c>
      <c r="K39" s="238">
        <f>E39*J39</f>
        <v>0</v>
      </c>
      <c r="L39" s="327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s="230" customFormat="1" ht="22.15" customHeight="1">
      <c r="A40" s="267"/>
      <c r="B40" s="238" t="s">
        <v>540</v>
      </c>
      <c r="C40" s="247" t="s">
        <v>541</v>
      </c>
      <c r="D40" s="247" t="s">
        <v>497</v>
      </c>
      <c r="E40" s="240">
        <v>378.14</v>
      </c>
      <c r="F40" s="238">
        <v>0</v>
      </c>
      <c r="G40" s="238">
        <f>E40*F40</f>
        <v>0</v>
      </c>
      <c r="H40" s="238">
        <v>0</v>
      </c>
      <c r="I40" s="238">
        <f>E40*H40</f>
        <v>0</v>
      </c>
      <c r="J40" s="238">
        <f>SUM(F40+H40)</f>
        <v>0</v>
      </c>
      <c r="K40" s="238">
        <f>E40*J40</f>
        <v>0</v>
      </c>
      <c r="L40" s="327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s="230" customFormat="1" ht="22.15" customHeight="1">
      <c r="A41" s="267"/>
      <c r="B41" s="238"/>
      <c r="C41" s="247"/>
      <c r="D41" s="247"/>
      <c r="E41" s="240"/>
      <c r="F41" s="238"/>
      <c r="G41" s="238"/>
      <c r="H41" s="238"/>
      <c r="I41" s="238"/>
      <c r="J41" s="238"/>
      <c r="K41" s="238"/>
      <c r="L41" s="24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s="229" customFormat="1" ht="22.15" customHeight="1">
      <c r="A42" s="264"/>
      <c r="B42" s="260" t="s">
        <v>134</v>
      </c>
      <c r="C42" s="260"/>
      <c r="D42" s="260"/>
      <c r="E42" s="266"/>
      <c r="F42" s="262"/>
      <c r="G42" s="262">
        <f>SUM(G36:G41)</f>
        <v>0</v>
      </c>
      <c r="H42" s="262"/>
      <c r="I42" s="262">
        <f>SUM(I36:I41)</f>
        <v>0</v>
      </c>
      <c r="J42" s="265"/>
      <c r="K42" s="262">
        <f>SUM(K36:K41)</f>
        <v>0</v>
      </c>
      <c r="L42" s="26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ht="22.15" customHeight="1">
      <c r="A43" s="245" t="s">
        <v>281</v>
      </c>
      <c r="B43" s="237" t="s">
        <v>535</v>
      </c>
      <c r="C43" s="281"/>
      <c r="D43" s="235"/>
      <c r="E43" s="249"/>
      <c r="F43" s="237"/>
      <c r="G43" s="237"/>
      <c r="H43" s="237"/>
      <c r="I43" s="237"/>
      <c r="J43" s="250"/>
      <c r="K43" s="237"/>
      <c r="L43" s="24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ht="22.15" customHeight="1">
      <c r="A44" s="306"/>
      <c r="B44" s="269" t="s">
        <v>559</v>
      </c>
      <c r="C44" s="305" t="s">
        <v>534</v>
      </c>
      <c r="D44" s="305" t="s">
        <v>536</v>
      </c>
      <c r="E44" s="302">
        <v>270.49</v>
      </c>
      <c r="F44" s="303">
        <v>0</v>
      </c>
      <c r="G44" s="303">
        <f>F44*E44</f>
        <v>0</v>
      </c>
      <c r="H44" s="303">
        <v>0</v>
      </c>
      <c r="I44" s="303">
        <f>H44*E44</f>
        <v>0</v>
      </c>
      <c r="J44" s="303">
        <f>H44+F44</f>
        <v>0</v>
      </c>
      <c r="K44" s="303">
        <f>J44*E44</f>
        <v>0</v>
      </c>
      <c r="L44" s="3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s="230" customFormat="1" ht="22.15" customHeight="1">
      <c r="A45" s="267"/>
      <c r="B45" s="269" t="s">
        <v>530</v>
      </c>
      <c r="C45" s="247" t="s">
        <v>531</v>
      </c>
      <c r="D45" s="247" t="s">
        <v>497</v>
      </c>
      <c r="E45" s="240">
        <v>544.88</v>
      </c>
      <c r="F45" s="238">
        <v>0</v>
      </c>
      <c r="G45" s="238">
        <f>E45*F45</f>
        <v>0</v>
      </c>
      <c r="H45" s="238">
        <v>0</v>
      </c>
      <c r="I45" s="238">
        <f>E45*H45</f>
        <v>0</v>
      </c>
      <c r="J45" s="238">
        <f>SUM(F45+H45)</f>
        <v>0</v>
      </c>
      <c r="K45" s="238">
        <f>E45*J45</f>
        <v>0</v>
      </c>
      <c r="L45" s="327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s="230" customFormat="1" ht="22.15" customHeight="1">
      <c r="A46" s="267"/>
      <c r="B46" s="238" t="s">
        <v>510</v>
      </c>
      <c r="C46" s="247" t="s">
        <v>614</v>
      </c>
      <c r="D46" s="247" t="s">
        <v>497</v>
      </c>
      <c r="E46" s="240">
        <v>544.88</v>
      </c>
      <c r="F46" s="238">
        <v>0</v>
      </c>
      <c r="G46" s="238">
        <f>E46*F46</f>
        <v>0</v>
      </c>
      <c r="H46" s="238">
        <v>0</v>
      </c>
      <c r="I46" s="238">
        <f>E46*H46</f>
        <v>0</v>
      </c>
      <c r="J46" s="238">
        <f>SUM(F46+H46)</f>
        <v>0</v>
      </c>
      <c r="K46" s="238">
        <f>E46*J46</f>
        <v>0</v>
      </c>
      <c r="L46" s="327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s="230" customFormat="1" ht="22.15" customHeight="1">
      <c r="A47" s="267"/>
      <c r="B47" s="238"/>
      <c r="C47" s="247"/>
      <c r="D47" s="247"/>
      <c r="E47" s="240"/>
      <c r="F47" s="238"/>
      <c r="G47" s="238"/>
      <c r="H47" s="238"/>
      <c r="I47" s="238"/>
      <c r="J47" s="238"/>
      <c r="K47" s="238"/>
      <c r="L47" s="24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22.15" customHeight="1">
      <c r="A48" s="264"/>
      <c r="B48" s="260"/>
      <c r="C48" s="260"/>
      <c r="D48" s="260"/>
      <c r="E48" s="266"/>
      <c r="F48" s="262"/>
      <c r="G48" s="262">
        <f>SUM(G44:G47)</f>
        <v>0</v>
      </c>
      <c r="H48" s="262"/>
      <c r="I48" s="262">
        <f>SUM(I44:I47)</f>
        <v>0</v>
      </c>
      <c r="J48" s="265"/>
      <c r="K48" s="262">
        <f>SUM(K44:K47)</f>
        <v>0</v>
      </c>
      <c r="L48" s="26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s="346" customFormat="1" ht="22.15" customHeight="1">
      <c r="A49" s="344" t="s">
        <v>137</v>
      </c>
      <c r="B49" s="308" t="s">
        <v>542</v>
      </c>
      <c r="C49" s="309"/>
      <c r="D49" s="310"/>
      <c r="E49" s="311"/>
      <c r="F49" s="308"/>
      <c r="G49" s="308"/>
      <c r="H49" s="308"/>
      <c r="I49" s="308"/>
      <c r="J49" s="312"/>
      <c r="K49" s="308"/>
      <c r="L49" s="345"/>
    </row>
    <row r="50" spans="1:44" s="346" customFormat="1" ht="22.15" customHeight="1">
      <c r="A50" s="347"/>
      <c r="B50" s="348" t="s">
        <v>543</v>
      </c>
      <c r="C50" s="349"/>
      <c r="D50" s="314" t="s">
        <v>497</v>
      </c>
      <c r="E50" s="350">
        <v>91.55</v>
      </c>
      <c r="F50" s="348">
        <v>0</v>
      </c>
      <c r="G50" s="313">
        <f>E50*F50</f>
        <v>0</v>
      </c>
      <c r="H50" s="348">
        <v>0</v>
      </c>
      <c r="I50" s="313">
        <f>E50*H50</f>
        <v>0</v>
      </c>
      <c r="J50" s="313">
        <f>SUM(F50+H50)</f>
        <v>0</v>
      </c>
      <c r="K50" s="313">
        <f>E50*J50</f>
        <v>0</v>
      </c>
      <c r="L50" s="351"/>
    </row>
    <row r="51" spans="1:44" s="353" customFormat="1" ht="22.15" customHeight="1">
      <c r="A51" s="318"/>
      <c r="B51" s="313" t="s">
        <v>567</v>
      </c>
      <c r="C51" s="314"/>
      <c r="D51" s="314" t="s">
        <v>497</v>
      </c>
      <c r="E51" s="315">
        <v>54.22</v>
      </c>
      <c r="F51" s="313">
        <v>0</v>
      </c>
      <c r="G51" s="313">
        <f>E51*F51</f>
        <v>0</v>
      </c>
      <c r="H51" s="313">
        <v>0</v>
      </c>
      <c r="I51" s="313">
        <f>E51*H51</f>
        <v>0</v>
      </c>
      <c r="J51" s="313">
        <f>SUM(F51+H51)</f>
        <v>0</v>
      </c>
      <c r="K51" s="313">
        <f>E51*J51</f>
        <v>0</v>
      </c>
      <c r="L51" s="351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</row>
    <row r="52" spans="1:44" s="353" customFormat="1" ht="22.15" customHeight="1">
      <c r="A52" s="318"/>
      <c r="B52" s="313" t="s">
        <v>568</v>
      </c>
      <c r="C52" s="314"/>
      <c r="D52" s="314" t="s">
        <v>497</v>
      </c>
      <c r="E52" s="315">
        <v>203.58</v>
      </c>
      <c r="F52" s="313">
        <v>0</v>
      </c>
      <c r="G52" s="313">
        <f>E52*F52</f>
        <v>0</v>
      </c>
      <c r="H52" s="313">
        <v>0</v>
      </c>
      <c r="I52" s="313">
        <f>E52*H52</f>
        <v>0</v>
      </c>
      <c r="J52" s="313">
        <f>SUM(F52+H52)</f>
        <v>0</v>
      </c>
      <c r="K52" s="313">
        <f>E52*J52</f>
        <v>0</v>
      </c>
      <c r="L52" s="351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</row>
    <row r="53" spans="1:44" s="353" customFormat="1" ht="22.15" customHeight="1">
      <c r="A53" s="318"/>
      <c r="B53" s="313" t="s">
        <v>587</v>
      </c>
      <c r="C53" s="314"/>
      <c r="D53" s="314" t="s">
        <v>497</v>
      </c>
      <c r="E53" s="315">
        <v>8</v>
      </c>
      <c r="F53" s="313">
        <v>0</v>
      </c>
      <c r="G53" s="313">
        <f>E53*F53</f>
        <v>0</v>
      </c>
      <c r="H53" s="313">
        <v>0</v>
      </c>
      <c r="I53" s="313">
        <f>E53*H53</f>
        <v>0</v>
      </c>
      <c r="J53" s="313">
        <f>SUM(F53+H53)</f>
        <v>0</v>
      </c>
      <c r="K53" s="313">
        <f>E53*J53</f>
        <v>0</v>
      </c>
      <c r="L53" s="351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</row>
    <row r="54" spans="1:44" s="353" customFormat="1" ht="22.15" customHeight="1">
      <c r="A54" s="318"/>
      <c r="B54" s="313"/>
      <c r="C54" s="314"/>
      <c r="D54" s="314"/>
      <c r="E54" s="315"/>
      <c r="F54" s="313"/>
      <c r="G54" s="313"/>
      <c r="H54" s="313"/>
      <c r="I54" s="313"/>
      <c r="J54" s="313"/>
      <c r="K54" s="313"/>
      <c r="L54" s="354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</row>
    <row r="55" spans="1:44" ht="22.15" customHeight="1">
      <c r="A55" s="264"/>
      <c r="B55" s="260" t="s">
        <v>134</v>
      </c>
      <c r="C55" s="260"/>
      <c r="D55" s="260"/>
      <c r="E55" s="266"/>
      <c r="F55" s="262"/>
      <c r="G55" s="262">
        <f>SUM(G50:G54)</f>
        <v>0</v>
      </c>
      <c r="H55" s="262"/>
      <c r="I55" s="262">
        <f>SUM(I50:I54)</f>
        <v>0</v>
      </c>
      <c r="J55" s="265"/>
      <c r="K55" s="262">
        <f>SUM(K50:K54)</f>
        <v>0</v>
      </c>
      <c r="L55" s="26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ht="22.15" customHeight="1">
      <c r="A56" s="245" t="s">
        <v>453</v>
      </c>
      <c r="B56" s="237" t="s">
        <v>544</v>
      </c>
      <c r="C56" s="281"/>
      <c r="D56" s="235"/>
      <c r="E56" s="249"/>
      <c r="F56" s="237"/>
      <c r="G56" s="237"/>
      <c r="H56" s="237"/>
      <c r="I56" s="237"/>
      <c r="J56" s="250"/>
      <c r="K56" s="237"/>
      <c r="L56" s="246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s="230" customFormat="1" ht="22.15" customHeight="1">
      <c r="A57" s="267"/>
      <c r="B57" s="238" t="s">
        <v>584</v>
      </c>
      <c r="C57" s="247"/>
      <c r="D57" s="247" t="s">
        <v>546</v>
      </c>
      <c r="E57" s="240">
        <v>30</v>
      </c>
      <c r="F57" s="238">
        <v>0</v>
      </c>
      <c r="G57" s="238">
        <f>E57*F57</f>
        <v>0</v>
      </c>
      <c r="H57" s="238">
        <v>0</v>
      </c>
      <c r="I57" s="238">
        <f>E57*H57</f>
        <v>0</v>
      </c>
      <c r="J57" s="238">
        <f>SUM(F57+H57)</f>
        <v>0</v>
      </c>
      <c r="K57" s="238">
        <f>E57*J57</f>
        <v>0</v>
      </c>
      <c r="L57" s="327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230" customFormat="1" ht="22.15" customHeight="1">
      <c r="A58" s="267"/>
      <c r="B58" s="238" t="s">
        <v>545</v>
      </c>
      <c r="C58" s="247"/>
      <c r="D58" s="247" t="s">
        <v>546</v>
      </c>
      <c r="E58" s="240">
        <v>12</v>
      </c>
      <c r="F58" s="238">
        <v>0</v>
      </c>
      <c r="G58" s="238">
        <f>E58*F58</f>
        <v>0</v>
      </c>
      <c r="H58" s="238">
        <v>0</v>
      </c>
      <c r="I58" s="238">
        <f>E58*H58</f>
        <v>0</v>
      </c>
      <c r="J58" s="238">
        <f>SUM(F58+H58)</f>
        <v>0</v>
      </c>
      <c r="K58" s="238">
        <f>E58*J58</f>
        <v>0</v>
      </c>
      <c r="L58" s="327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230" customFormat="1" ht="22.15" customHeight="1">
      <c r="A59" s="267"/>
      <c r="B59" s="238" t="s">
        <v>560</v>
      </c>
      <c r="C59" s="247"/>
      <c r="D59" s="247" t="s">
        <v>497</v>
      </c>
      <c r="E59" s="240">
        <v>182</v>
      </c>
      <c r="F59" s="238">
        <v>0</v>
      </c>
      <c r="G59" s="238">
        <f>E59*F59</f>
        <v>0</v>
      </c>
      <c r="H59" s="238">
        <v>0</v>
      </c>
      <c r="I59" s="238">
        <f>E59*H59</f>
        <v>0</v>
      </c>
      <c r="J59" s="238">
        <f>SUM(F59+H59)</f>
        <v>0</v>
      </c>
      <c r="K59" s="238">
        <f>E59*J59</f>
        <v>0</v>
      </c>
      <c r="L59" s="327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353" customFormat="1" ht="22.15" customHeight="1">
      <c r="A60" s="318"/>
      <c r="B60" s="313" t="s">
        <v>636</v>
      </c>
      <c r="C60" s="314"/>
      <c r="D60" s="314" t="s">
        <v>619</v>
      </c>
      <c r="E60" s="315">
        <v>19.12</v>
      </c>
      <c r="F60" s="313">
        <v>0</v>
      </c>
      <c r="G60" s="238">
        <f>E60*F60</f>
        <v>0</v>
      </c>
      <c r="H60" s="313">
        <v>0</v>
      </c>
      <c r="I60" s="238">
        <f>E60*H60</f>
        <v>0</v>
      </c>
      <c r="J60" s="238">
        <f>SUM(F60+H60)</f>
        <v>0</v>
      </c>
      <c r="K60" s="238">
        <f>E60*J60</f>
        <v>0</v>
      </c>
      <c r="L60" s="327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</row>
    <row r="61" spans="1:44" s="230" customFormat="1" ht="22.15" customHeight="1">
      <c r="A61" s="267"/>
      <c r="B61" s="238"/>
      <c r="C61" s="247"/>
      <c r="D61" s="247"/>
      <c r="E61" s="240"/>
      <c r="F61" s="238"/>
      <c r="G61" s="238"/>
      <c r="H61" s="238"/>
      <c r="I61" s="238"/>
      <c r="J61" s="238"/>
      <c r="K61" s="238"/>
      <c r="L61" s="24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ht="22.15" customHeight="1">
      <c r="A62" s="264"/>
      <c r="B62" s="260" t="s">
        <v>134</v>
      </c>
      <c r="C62" s="260"/>
      <c r="D62" s="260"/>
      <c r="E62" s="266"/>
      <c r="F62" s="262"/>
      <c r="G62" s="262">
        <f>SUM(G57:G61)</f>
        <v>0</v>
      </c>
      <c r="H62" s="262"/>
      <c r="I62" s="262">
        <f>SUM(I57:I61)</f>
        <v>0</v>
      </c>
      <c r="J62" s="265"/>
      <c r="K62" s="262">
        <f>SUM(K57:K61)</f>
        <v>0</v>
      </c>
      <c r="L62" s="26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ht="22.15" customHeight="1">
      <c r="A63" s="245" t="s">
        <v>276</v>
      </c>
      <c r="B63" s="308" t="s">
        <v>519</v>
      </c>
      <c r="C63" s="309"/>
      <c r="D63" s="310"/>
      <c r="E63" s="311"/>
      <c r="F63" s="308"/>
      <c r="G63" s="308"/>
      <c r="H63" s="308"/>
      <c r="I63" s="308"/>
      <c r="J63" s="312"/>
      <c r="K63" s="308"/>
      <c r="L63" s="246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s="230" customFormat="1" ht="22.15" customHeight="1">
      <c r="A64" s="267"/>
      <c r="B64" s="313" t="s">
        <v>576</v>
      </c>
      <c r="C64" s="314"/>
      <c r="D64" s="314" t="s">
        <v>498</v>
      </c>
      <c r="E64" s="315">
        <v>47</v>
      </c>
      <c r="F64" s="313">
        <v>0</v>
      </c>
      <c r="G64" s="313">
        <f t="shared" ref="G64:G72" si="11">E64*F64</f>
        <v>0</v>
      </c>
      <c r="H64" s="313">
        <v>0</v>
      </c>
      <c r="I64" s="313">
        <f t="shared" ref="I64:I72" si="12">E64*H64</f>
        <v>0</v>
      </c>
      <c r="J64" s="313">
        <f t="shared" ref="J64:J72" si="13">SUM(F64+H64)</f>
        <v>0</v>
      </c>
      <c r="K64" s="313">
        <f t="shared" ref="K64:K72" si="14">E64*J64</f>
        <v>0</v>
      </c>
      <c r="L64" s="327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s="230" customFormat="1" ht="22.15" customHeight="1">
      <c r="A65" s="267"/>
      <c r="B65" s="313" t="s">
        <v>624</v>
      </c>
      <c r="C65" s="314"/>
      <c r="D65" s="314" t="s">
        <v>498</v>
      </c>
      <c r="E65" s="315">
        <v>21</v>
      </c>
      <c r="F65" s="313">
        <v>0</v>
      </c>
      <c r="G65" s="313">
        <f t="shared" si="11"/>
        <v>0</v>
      </c>
      <c r="H65" s="313">
        <v>0</v>
      </c>
      <c r="I65" s="313">
        <f t="shared" si="12"/>
        <v>0</v>
      </c>
      <c r="J65" s="313">
        <f t="shared" si="13"/>
        <v>0</v>
      </c>
      <c r="K65" s="313">
        <f t="shared" si="14"/>
        <v>0</v>
      </c>
      <c r="L65" s="32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s="230" customFormat="1" ht="22.15" customHeight="1">
      <c r="A66" s="267"/>
      <c r="B66" s="313" t="s">
        <v>561</v>
      </c>
      <c r="C66" s="314"/>
      <c r="D66" s="314" t="s">
        <v>498</v>
      </c>
      <c r="E66" s="315">
        <v>11</v>
      </c>
      <c r="F66" s="313">
        <v>0</v>
      </c>
      <c r="G66" s="313">
        <f t="shared" si="11"/>
        <v>0</v>
      </c>
      <c r="H66" s="313">
        <v>0</v>
      </c>
      <c r="I66" s="313">
        <f t="shared" si="12"/>
        <v>0</v>
      </c>
      <c r="J66" s="313">
        <f t="shared" si="13"/>
        <v>0</v>
      </c>
      <c r="K66" s="313">
        <f t="shared" si="14"/>
        <v>0</v>
      </c>
      <c r="L66" s="327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s="230" customFormat="1" ht="22.15" customHeight="1">
      <c r="A67" s="267"/>
      <c r="B67" s="313" t="s">
        <v>585</v>
      </c>
      <c r="C67" s="314"/>
      <c r="D67" s="314" t="s">
        <v>498</v>
      </c>
      <c r="E67" s="315">
        <v>7</v>
      </c>
      <c r="F67" s="313">
        <v>0</v>
      </c>
      <c r="G67" s="313">
        <f t="shared" si="11"/>
        <v>0</v>
      </c>
      <c r="H67" s="313">
        <v>0</v>
      </c>
      <c r="I67" s="313">
        <f t="shared" si="12"/>
        <v>0</v>
      </c>
      <c r="J67" s="313">
        <f t="shared" si="13"/>
        <v>0</v>
      </c>
      <c r="K67" s="313">
        <f t="shared" si="14"/>
        <v>0</v>
      </c>
      <c r="L67" s="327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353" customFormat="1" ht="22.15" customHeight="1">
      <c r="A68" s="318"/>
      <c r="B68" s="313" t="s">
        <v>621</v>
      </c>
      <c r="C68" s="314"/>
      <c r="D68" s="314" t="s">
        <v>498</v>
      </c>
      <c r="E68" s="315">
        <v>2</v>
      </c>
      <c r="F68" s="313">
        <v>0</v>
      </c>
      <c r="G68" s="313">
        <f>E68*F68</f>
        <v>0</v>
      </c>
      <c r="H68" s="313">
        <v>0</v>
      </c>
      <c r="I68" s="313">
        <f>E68*H68</f>
        <v>0</v>
      </c>
      <c r="J68" s="313">
        <f>SUM(F68+H68)</f>
        <v>0</v>
      </c>
      <c r="K68" s="313">
        <f>E68*J68</f>
        <v>0</v>
      </c>
      <c r="L68" s="351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</row>
    <row r="69" spans="1:44" s="230" customFormat="1" ht="22.15" customHeight="1">
      <c r="A69" s="267"/>
      <c r="B69" s="313" t="s">
        <v>618</v>
      </c>
      <c r="C69" s="314"/>
      <c r="D69" s="314" t="s">
        <v>498</v>
      </c>
      <c r="E69" s="315">
        <v>5</v>
      </c>
      <c r="F69" s="313">
        <v>0</v>
      </c>
      <c r="G69" s="313">
        <f>E69*F69</f>
        <v>0</v>
      </c>
      <c r="H69" s="313">
        <v>0</v>
      </c>
      <c r="I69" s="313">
        <f>E69*H69</f>
        <v>0</v>
      </c>
      <c r="J69" s="313">
        <f>SUM(F69+H69)</f>
        <v>0</v>
      </c>
      <c r="K69" s="313">
        <f t="shared" si="14"/>
        <v>0</v>
      </c>
      <c r="L69" s="327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s="230" customFormat="1" ht="22.15" customHeight="1">
      <c r="A70" s="267"/>
      <c r="B70" s="313" t="s">
        <v>625</v>
      </c>
      <c r="C70" s="314"/>
      <c r="D70" s="314" t="s">
        <v>497</v>
      </c>
      <c r="E70" s="315">
        <v>9</v>
      </c>
      <c r="F70" s="313">
        <v>0</v>
      </c>
      <c r="G70" s="313">
        <f>E70*F70</f>
        <v>0</v>
      </c>
      <c r="H70" s="313">
        <v>0</v>
      </c>
      <c r="I70" s="313">
        <f>E70*H70</f>
        <v>0</v>
      </c>
      <c r="J70" s="313">
        <f>SUM(F70+H70)</f>
        <v>0</v>
      </c>
      <c r="K70" s="313">
        <f>E70*J70</f>
        <v>0</v>
      </c>
      <c r="L70" s="327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s="230" customFormat="1" ht="22.15" customHeight="1">
      <c r="A71" s="267"/>
      <c r="B71" s="313" t="s">
        <v>577</v>
      </c>
      <c r="C71" s="314"/>
      <c r="D71" s="314" t="s">
        <v>533</v>
      </c>
      <c r="E71" s="315">
        <v>2</v>
      </c>
      <c r="F71" s="313">
        <v>0</v>
      </c>
      <c r="G71" s="313">
        <f t="shared" si="11"/>
        <v>0</v>
      </c>
      <c r="H71" s="313">
        <v>0</v>
      </c>
      <c r="I71" s="313">
        <f t="shared" si="12"/>
        <v>0</v>
      </c>
      <c r="J71" s="313">
        <f t="shared" si="13"/>
        <v>0</v>
      </c>
      <c r="K71" s="313">
        <f t="shared" si="14"/>
        <v>0</v>
      </c>
      <c r="L71" s="327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s="230" customFormat="1" ht="22.15" customHeight="1">
      <c r="A72" s="267"/>
      <c r="B72" s="313" t="s">
        <v>578</v>
      </c>
      <c r="C72" s="314"/>
      <c r="D72" s="314" t="s">
        <v>579</v>
      </c>
      <c r="E72" s="315">
        <v>2</v>
      </c>
      <c r="F72" s="313">
        <v>0</v>
      </c>
      <c r="G72" s="313">
        <f t="shared" si="11"/>
        <v>0</v>
      </c>
      <c r="H72" s="313">
        <v>0</v>
      </c>
      <c r="I72" s="313">
        <f t="shared" si="12"/>
        <v>0</v>
      </c>
      <c r="J72" s="313">
        <f t="shared" si="13"/>
        <v>0</v>
      </c>
      <c r="K72" s="313">
        <f t="shared" si="14"/>
        <v>0</v>
      </c>
      <c r="L72" s="327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s="230" customFormat="1" ht="22.15" customHeight="1">
      <c r="A73" s="267"/>
      <c r="B73" s="238"/>
      <c r="C73" s="247"/>
      <c r="D73" s="247"/>
      <c r="E73" s="240"/>
      <c r="F73" s="238"/>
      <c r="G73" s="238"/>
      <c r="H73" s="238"/>
      <c r="I73" s="238"/>
      <c r="J73" s="238"/>
      <c r="K73" s="238"/>
      <c r="L73" s="24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ht="22.15" customHeight="1">
      <c r="A74" s="264"/>
      <c r="B74" s="260" t="s">
        <v>134</v>
      </c>
      <c r="C74" s="260"/>
      <c r="D74" s="260"/>
      <c r="E74" s="266"/>
      <c r="F74" s="262"/>
      <c r="G74" s="262">
        <f>SUM(G64:G73)</f>
        <v>0</v>
      </c>
      <c r="H74" s="262"/>
      <c r="I74" s="262">
        <f>SUM(I64:I73)</f>
        <v>0</v>
      </c>
      <c r="J74" s="265"/>
      <c r="K74" s="262">
        <f>SUM(K64:K73)</f>
        <v>0</v>
      </c>
      <c r="L74" s="26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ht="22.15" customHeight="1">
      <c r="A75" s="245" t="s">
        <v>303</v>
      </c>
      <c r="B75" s="237" t="s">
        <v>547</v>
      </c>
      <c r="C75" s="281"/>
      <c r="D75" s="235"/>
      <c r="E75" s="249"/>
      <c r="F75" s="237"/>
      <c r="G75" s="237"/>
      <c r="H75" s="237"/>
      <c r="I75" s="237"/>
      <c r="J75" s="250"/>
      <c r="K75" s="237"/>
      <c r="L75" s="246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s="230" customFormat="1" ht="22.15" customHeight="1">
      <c r="A76" s="267"/>
      <c r="B76" s="238" t="s">
        <v>583</v>
      </c>
      <c r="C76" s="247"/>
      <c r="D76" s="247" t="s">
        <v>533</v>
      </c>
      <c r="E76" s="240">
        <v>1</v>
      </c>
      <c r="F76" s="238">
        <v>0</v>
      </c>
      <c r="G76" s="238">
        <f>E76*F76</f>
        <v>0</v>
      </c>
      <c r="H76" s="238">
        <v>0</v>
      </c>
      <c r="I76" s="238">
        <f>E76*H76</f>
        <v>0</v>
      </c>
      <c r="J76" s="238">
        <f>SUM(F76+H76)</f>
        <v>0</v>
      </c>
      <c r="K76" s="238">
        <f>E76*J76</f>
        <v>0</v>
      </c>
      <c r="L76" s="327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s="230" customFormat="1" ht="22.15" customHeight="1">
      <c r="A77" s="267"/>
      <c r="B77" s="238" t="s">
        <v>566</v>
      </c>
      <c r="C77" s="247" t="s">
        <v>620</v>
      </c>
      <c r="D77" s="247" t="s">
        <v>533</v>
      </c>
      <c r="E77" s="240">
        <v>1</v>
      </c>
      <c r="F77" s="238">
        <v>0</v>
      </c>
      <c r="G77" s="238">
        <f>E77*F77</f>
        <v>0</v>
      </c>
      <c r="H77" s="238">
        <v>0</v>
      </c>
      <c r="I77" s="238">
        <f>E77*H77</f>
        <v>0</v>
      </c>
      <c r="J77" s="238">
        <f>SUM(F77+H77)</f>
        <v>0</v>
      </c>
      <c r="K77" s="238">
        <f>E77*J77</f>
        <v>0</v>
      </c>
      <c r="L77" s="327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s="230" customFormat="1" ht="22.15" customHeight="1">
      <c r="A78" s="267"/>
      <c r="B78" s="238"/>
      <c r="C78" s="247"/>
      <c r="D78" s="247"/>
      <c r="E78" s="240"/>
      <c r="F78" s="238"/>
      <c r="G78" s="238"/>
      <c r="H78" s="238"/>
      <c r="I78" s="238"/>
      <c r="J78" s="238"/>
      <c r="K78" s="238"/>
      <c r="L78" s="24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t="22.15" customHeight="1">
      <c r="A79" s="264"/>
      <c r="B79" s="260" t="s">
        <v>134</v>
      </c>
      <c r="C79" s="260"/>
      <c r="D79" s="260"/>
      <c r="E79" s="266"/>
      <c r="F79" s="262"/>
      <c r="G79" s="262">
        <f>SUM(G76:G78)</f>
        <v>0</v>
      </c>
      <c r="H79" s="262"/>
      <c r="I79" s="262">
        <f>SUM(I76:I78)</f>
        <v>0</v>
      </c>
      <c r="J79" s="265"/>
      <c r="K79" s="262">
        <f>SUM(K76:K78)</f>
        <v>0</v>
      </c>
      <c r="L79" s="26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ht="22.15" customHeight="1">
      <c r="A80" s="245" t="s">
        <v>363</v>
      </c>
      <c r="B80" s="237" t="s">
        <v>504</v>
      </c>
      <c r="C80" s="281"/>
      <c r="D80" s="235"/>
      <c r="E80" s="249"/>
      <c r="F80" s="237"/>
      <c r="G80" s="237"/>
      <c r="H80" s="237"/>
      <c r="I80" s="237"/>
      <c r="J80" s="250"/>
      <c r="K80" s="237"/>
      <c r="L80" s="246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s="230" customFormat="1" ht="22.15" customHeight="1">
      <c r="A81" s="267"/>
      <c r="B81" s="238" t="s">
        <v>552</v>
      </c>
      <c r="C81" s="247" t="s">
        <v>552</v>
      </c>
      <c r="D81" s="247" t="s">
        <v>498</v>
      </c>
      <c r="E81" s="240">
        <v>266</v>
      </c>
      <c r="F81" s="238">
        <v>0</v>
      </c>
      <c r="G81" s="238">
        <f>E81*F81</f>
        <v>0</v>
      </c>
      <c r="H81" s="238">
        <v>0</v>
      </c>
      <c r="I81" s="238">
        <f t="shared" ref="I81:I88" si="15">E81*H81</f>
        <v>0</v>
      </c>
      <c r="J81" s="238">
        <f t="shared" ref="J81:J86" si="16">SUM(F81+H81)</f>
        <v>0</v>
      </c>
      <c r="K81" s="238">
        <f t="shared" ref="K81:K86" si="17">E81*J81</f>
        <v>0</v>
      </c>
      <c r="L81" s="327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s="230" customFormat="1" ht="22.15" customHeight="1">
      <c r="A82" s="267"/>
      <c r="B82" s="238"/>
      <c r="C82" s="247" t="s">
        <v>553</v>
      </c>
      <c r="D82" s="247" t="s">
        <v>498</v>
      </c>
      <c r="E82" s="240">
        <v>266</v>
      </c>
      <c r="F82" s="238">
        <v>0</v>
      </c>
      <c r="G82" s="238">
        <f>E82*F82</f>
        <v>0</v>
      </c>
      <c r="H82" s="238">
        <v>0</v>
      </c>
      <c r="I82" s="238">
        <f t="shared" si="15"/>
        <v>0</v>
      </c>
      <c r="J82" s="238">
        <f t="shared" si="16"/>
        <v>0</v>
      </c>
      <c r="K82" s="238">
        <f t="shared" si="17"/>
        <v>0</v>
      </c>
      <c r="L82" s="327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s="230" customFormat="1" ht="22.15" customHeight="1">
      <c r="A83" s="292"/>
      <c r="B83" s="293" t="s">
        <v>554</v>
      </c>
      <c r="C83" s="294" t="s">
        <v>630</v>
      </c>
      <c r="D83" s="294" t="s">
        <v>498</v>
      </c>
      <c r="E83" s="240">
        <v>22</v>
      </c>
      <c r="F83" s="293">
        <v>0</v>
      </c>
      <c r="G83" s="238">
        <f>E83*F83</f>
        <v>0</v>
      </c>
      <c r="H83" s="238">
        <v>0</v>
      </c>
      <c r="I83" s="238">
        <f t="shared" si="15"/>
        <v>0</v>
      </c>
      <c r="J83" s="238">
        <f t="shared" si="16"/>
        <v>0</v>
      </c>
      <c r="K83" s="238">
        <f t="shared" si="17"/>
        <v>0</v>
      </c>
      <c r="L83" s="327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s="230" customFormat="1" ht="22.15" customHeight="1">
      <c r="A84" s="292"/>
      <c r="B84" s="293" t="s">
        <v>570</v>
      </c>
      <c r="C84" s="294" t="s">
        <v>630</v>
      </c>
      <c r="D84" s="294" t="s">
        <v>498</v>
      </c>
      <c r="E84" s="240">
        <v>11</v>
      </c>
      <c r="F84" s="293">
        <v>0</v>
      </c>
      <c r="G84" s="238">
        <f>F84*E84</f>
        <v>0</v>
      </c>
      <c r="H84" s="238">
        <v>0</v>
      </c>
      <c r="I84" s="238">
        <f t="shared" si="15"/>
        <v>0</v>
      </c>
      <c r="J84" s="238">
        <f t="shared" si="16"/>
        <v>0</v>
      </c>
      <c r="K84" s="238">
        <f t="shared" si="17"/>
        <v>0</v>
      </c>
      <c r="L84" s="327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s="230" customFormat="1" ht="22.15" customHeight="1">
      <c r="A85" s="292"/>
      <c r="B85" s="293" t="s">
        <v>631</v>
      </c>
      <c r="C85" s="294" t="s">
        <v>556</v>
      </c>
      <c r="D85" s="294" t="s">
        <v>498</v>
      </c>
      <c r="E85" s="240">
        <v>20</v>
      </c>
      <c r="F85" s="293">
        <v>0</v>
      </c>
      <c r="G85" s="238">
        <f>F85*E85</f>
        <v>0</v>
      </c>
      <c r="H85" s="238">
        <v>0</v>
      </c>
      <c r="I85" s="238">
        <f t="shared" si="15"/>
        <v>0</v>
      </c>
      <c r="J85" s="238">
        <f t="shared" si="16"/>
        <v>0</v>
      </c>
      <c r="K85" s="238">
        <f t="shared" si="17"/>
        <v>0</v>
      </c>
      <c r="L85" s="327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s="230" customFormat="1" ht="22.15" customHeight="1">
      <c r="A86" s="292"/>
      <c r="B86" s="293" t="s">
        <v>555</v>
      </c>
      <c r="C86" s="294" t="s">
        <v>556</v>
      </c>
      <c r="D86" s="294" t="s">
        <v>533</v>
      </c>
      <c r="E86" s="240">
        <v>1</v>
      </c>
      <c r="F86" s="293">
        <v>0</v>
      </c>
      <c r="G86" s="238">
        <f t="shared" ref="G86:G94" si="18">E86*F86</f>
        <v>0</v>
      </c>
      <c r="H86" s="238">
        <v>0</v>
      </c>
      <c r="I86" s="238">
        <f t="shared" si="15"/>
        <v>0</v>
      </c>
      <c r="J86" s="238">
        <f t="shared" si="16"/>
        <v>0</v>
      </c>
      <c r="K86" s="238">
        <f t="shared" si="17"/>
        <v>0</v>
      </c>
      <c r="L86" s="327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s="230" customFormat="1" ht="22.15" customHeight="1">
      <c r="A87" s="292"/>
      <c r="B87" s="293" t="s">
        <v>635</v>
      </c>
      <c r="C87" s="294"/>
      <c r="D87" s="294" t="s">
        <v>536</v>
      </c>
      <c r="E87" s="240">
        <v>10</v>
      </c>
      <c r="F87" s="293">
        <v>0</v>
      </c>
      <c r="G87" s="238">
        <f t="shared" si="18"/>
        <v>0</v>
      </c>
      <c r="H87" s="238">
        <v>0</v>
      </c>
      <c r="I87" s="238">
        <f>E87*H87</f>
        <v>0</v>
      </c>
      <c r="J87" s="238">
        <f>SUM(F87+H87)</f>
        <v>0</v>
      </c>
      <c r="K87" s="238">
        <f>E87*J87</f>
        <v>0</v>
      </c>
      <c r="L87" s="327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s="230" customFormat="1" ht="22.15" customHeight="1">
      <c r="A88" s="292"/>
      <c r="B88" s="293" t="s">
        <v>564</v>
      </c>
      <c r="C88" s="294"/>
      <c r="D88" s="294" t="s">
        <v>565</v>
      </c>
      <c r="E88" s="240">
        <v>20.46</v>
      </c>
      <c r="F88" s="293">
        <v>0</v>
      </c>
      <c r="G88" s="238">
        <f t="shared" si="18"/>
        <v>0</v>
      </c>
      <c r="H88" s="238">
        <v>0</v>
      </c>
      <c r="I88" s="238">
        <f t="shared" si="15"/>
        <v>0</v>
      </c>
      <c r="J88" s="238">
        <f>SUM(F88+H88)</f>
        <v>0</v>
      </c>
      <c r="K88" s="238">
        <f>E88*J88</f>
        <v>0</v>
      </c>
      <c r="L88" s="327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s="230" customFormat="1" ht="22.15" customHeight="1">
      <c r="A89" s="292"/>
      <c r="B89" s="293" t="s">
        <v>562</v>
      </c>
      <c r="C89" s="294" t="s">
        <v>563</v>
      </c>
      <c r="D89" s="294" t="s">
        <v>498</v>
      </c>
      <c r="E89" s="240">
        <v>1</v>
      </c>
      <c r="F89" s="293">
        <v>0</v>
      </c>
      <c r="G89" s="238">
        <f t="shared" si="18"/>
        <v>0</v>
      </c>
      <c r="H89" s="238">
        <v>0</v>
      </c>
      <c r="I89" s="238">
        <f>E89*H89</f>
        <v>0</v>
      </c>
      <c r="J89" s="238">
        <f t="shared" ref="J89:J94" si="19">SUM(F89+H89)</f>
        <v>0</v>
      </c>
      <c r="K89" s="238">
        <f t="shared" ref="K89:K94" si="20">E89*J89</f>
        <v>0</v>
      </c>
      <c r="L89" s="327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s="230" customFormat="1" ht="22.15" customHeight="1">
      <c r="A90" s="292"/>
      <c r="B90" s="293" t="s">
        <v>571</v>
      </c>
      <c r="C90" s="294"/>
      <c r="D90" s="294" t="s">
        <v>498</v>
      </c>
      <c r="E90" s="240">
        <v>3</v>
      </c>
      <c r="F90" s="293">
        <v>0</v>
      </c>
      <c r="G90" s="238">
        <f t="shared" si="18"/>
        <v>0</v>
      </c>
      <c r="H90" s="238">
        <v>0</v>
      </c>
      <c r="I90" s="238">
        <f>E90*H90</f>
        <v>0</v>
      </c>
      <c r="J90" s="238">
        <f t="shared" si="19"/>
        <v>0</v>
      </c>
      <c r="K90" s="238">
        <f t="shared" si="20"/>
        <v>0</v>
      </c>
      <c r="L90" s="327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s="230" customFormat="1" ht="22.15" customHeight="1">
      <c r="A91" s="292"/>
      <c r="B91" s="293" t="s">
        <v>572</v>
      </c>
      <c r="C91" s="294"/>
      <c r="D91" s="294" t="s">
        <v>498</v>
      </c>
      <c r="E91" s="240">
        <v>1</v>
      </c>
      <c r="F91" s="293">
        <v>0</v>
      </c>
      <c r="G91" s="238">
        <f t="shared" si="18"/>
        <v>0</v>
      </c>
      <c r="H91" s="238">
        <v>0</v>
      </c>
      <c r="I91" s="238">
        <f>E91*H91</f>
        <v>0</v>
      </c>
      <c r="J91" s="238">
        <f t="shared" si="19"/>
        <v>0</v>
      </c>
      <c r="K91" s="238">
        <f t="shared" si="20"/>
        <v>0</v>
      </c>
      <c r="L91" s="327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s="230" customFormat="1" ht="22.15" customHeight="1">
      <c r="A92" s="292"/>
      <c r="B92" s="293" t="s">
        <v>573</v>
      </c>
      <c r="C92" s="294"/>
      <c r="D92" s="294" t="s">
        <v>498</v>
      </c>
      <c r="E92" s="240">
        <v>3</v>
      </c>
      <c r="F92" s="293">
        <v>0</v>
      </c>
      <c r="G92" s="238">
        <f t="shared" si="18"/>
        <v>0</v>
      </c>
      <c r="H92" s="238">
        <v>0</v>
      </c>
      <c r="I92" s="238">
        <f>E92*H92</f>
        <v>0</v>
      </c>
      <c r="J92" s="238">
        <f t="shared" si="19"/>
        <v>0</v>
      </c>
      <c r="K92" s="238">
        <f t="shared" si="20"/>
        <v>0</v>
      </c>
      <c r="L92" s="327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s="230" customFormat="1" ht="22.15" customHeight="1">
      <c r="A93" s="292"/>
      <c r="B93" s="293" t="s">
        <v>575</v>
      </c>
      <c r="C93" s="294"/>
      <c r="D93" s="294" t="s">
        <v>498</v>
      </c>
      <c r="E93" s="240">
        <v>1</v>
      </c>
      <c r="F93" s="293">
        <v>0</v>
      </c>
      <c r="G93" s="238">
        <f t="shared" si="18"/>
        <v>0</v>
      </c>
      <c r="H93" s="238">
        <v>0</v>
      </c>
      <c r="I93" s="238">
        <f>E93*H93</f>
        <v>0</v>
      </c>
      <c r="J93" s="238">
        <f t="shared" si="19"/>
        <v>0</v>
      </c>
      <c r="K93" s="238">
        <f t="shared" si="20"/>
        <v>0</v>
      </c>
      <c r="L93" s="327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s="230" customFormat="1" ht="22.15" customHeight="1">
      <c r="A94" s="292"/>
      <c r="B94" s="293" t="s">
        <v>616</v>
      </c>
      <c r="C94" s="294"/>
      <c r="D94" s="294" t="s">
        <v>617</v>
      </c>
      <c r="E94" s="307">
        <v>10</v>
      </c>
      <c r="F94" s="293">
        <v>0</v>
      </c>
      <c r="G94" s="293">
        <f t="shared" si="18"/>
        <v>0</v>
      </c>
      <c r="H94" s="293">
        <v>0</v>
      </c>
      <c r="I94" s="293">
        <f>H94*E94</f>
        <v>0</v>
      </c>
      <c r="J94" s="238">
        <f t="shared" si="19"/>
        <v>0</v>
      </c>
      <c r="K94" s="238">
        <f t="shared" si="20"/>
        <v>0</v>
      </c>
      <c r="L94" s="327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s="230" customFormat="1" ht="22.15" customHeight="1">
      <c r="A95" s="292"/>
      <c r="B95" s="293"/>
      <c r="C95" s="294"/>
      <c r="D95" s="294"/>
      <c r="E95" s="307"/>
      <c r="F95" s="293"/>
      <c r="G95" s="293"/>
      <c r="H95" s="293"/>
      <c r="I95" s="293"/>
      <c r="J95" s="293"/>
      <c r="K95" s="293"/>
      <c r="L95" s="296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ht="22.15" customHeight="1">
      <c r="A96" s="264"/>
      <c r="B96" s="260" t="s">
        <v>134</v>
      </c>
      <c r="C96" s="260"/>
      <c r="D96" s="260"/>
      <c r="E96" s="266"/>
      <c r="F96" s="262"/>
      <c r="G96" s="262">
        <f>SUM(G81:G94)</f>
        <v>0</v>
      </c>
      <c r="H96" s="262"/>
      <c r="I96" s="262">
        <f>SUM(I81:I94)</f>
        <v>0</v>
      </c>
      <c r="J96" s="265"/>
      <c r="K96" s="262">
        <f>SUM(K81:K94)</f>
        <v>0</v>
      </c>
      <c r="L96" s="263"/>
      <c r="M96" s="23"/>
      <c r="N96" s="23"/>
      <c r="O96" s="23" t="s">
        <v>628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ht="22.15" customHeight="1">
      <c r="A97" s="245" t="s">
        <v>362</v>
      </c>
      <c r="B97" s="237" t="s">
        <v>500</v>
      </c>
      <c r="C97" s="281"/>
      <c r="D97" s="235"/>
      <c r="E97" s="249"/>
      <c r="F97" s="237"/>
      <c r="G97" s="237"/>
      <c r="H97" s="237"/>
      <c r="I97" s="237"/>
      <c r="J97" s="250"/>
      <c r="K97" s="237"/>
      <c r="L97" s="246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s="230" customFormat="1" ht="22.15" customHeight="1">
      <c r="A98" s="267"/>
      <c r="B98" s="238" t="s">
        <v>574</v>
      </c>
      <c r="C98" s="247"/>
      <c r="D98" s="247" t="s">
        <v>498</v>
      </c>
      <c r="E98" s="240">
        <v>1</v>
      </c>
      <c r="F98" s="238">
        <v>0</v>
      </c>
      <c r="G98" s="238">
        <f t="shared" ref="G98:G103" si="21">E98*F98</f>
        <v>0</v>
      </c>
      <c r="H98" s="238">
        <v>0</v>
      </c>
      <c r="I98" s="238">
        <f t="shared" ref="I98:I103" si="22">E98*H98</f>
        <v>0</v>
      </c>
      <c r="J98" s="238">
        <f t="shared" ref="J98:J103" si="23">SUM(F98+H98)</f>
        <v>0</v>
      </c>
      <c r="K98" s="238">
        <f t="shared" ref="K98:K103" si="24">E98*J98</f>
        <v>0</v>
      </c>
      <c r="L98" s="327"/>
      <c r="M98" s="22"/>
      <c r="N98" s="22" t="s">
        <v>627</v>
      </c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s="230" customFormat="1" ht="22.15" customHeight="1">
      <c r="A99" s="267"/>
      <c r="B99" s="238" t="s">
        <v>548</v>
      </c>
      <c r="C99" s="247" t="s">
        <v>549</v>
      </c>
      <c r="D99" s="247" t="s">
        <v>515</v>
      </c>
      <c r="E99" s="240">
        <v>10</v>
      </c>
      <c r="F99" s="238">
        <v>0</v>
      </c>
      <c r="G99" s="238">
        <f t="shared" si="21"/>
        <v>0</v>
      </c>
      <c r="H99" s="238">
        <v>0</v>
      </c>
      <c r="I99" s="238">
        <f t="shared" si="22"/>
        <v>0</v>
      </c>
      <c r="J99" s="238">
        <f t="shared" si="23"/>
        <v>0</v>
      </c>
      <c r="K99" s="238">
        <f t="shared" si="24"/>
        <v>0</v>
      </c>
      <c r="L99" s="327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s="230" customFormat="1" ht="22.15" customHeight="1">
      <c r="A100" s="267"/>
      <c r="B100" s="238"/>
      <c r="C100" s="247" t="s">
        <v>550</v>
      </c>
      <c r="D100" s="247" t="s">
        <v>515</v>
      </c>
      <c r="E100" s="240">
        <v>7</v>
      </c>
      <c r="F100" s="238">
        <v>0</v>
      </c>
      <c r="G100" s="238">
        <f t="shared" si="21"/>
        <v>0</v>
      </c>
      <c r="H100" s="238">
        <v>0</v>
      </c>
      <c r="I100" s="238">
        <f t="shared" si="22"/>
        <v>0</v>
      </c>
      <c r="J100" s="238">
        <f t="shared" si="23"/>
        <v>0</v>
      </c>
      <c r="K100" s="238">
        <f t="shared" si="24"/>
        <v>0</v>
      </c>
      <c r="L100" s="327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s="230" customFormat="1" ht="22.15" customHeight="1">
      <c r="A101" s="267"/>
      <c r="B101" s="238"/>
      <c r="C101" s="247" t="s">
        <v>551</v>
      </c>
      <c r="D101" s="247" t="s">
        <v>515</v>
      </c>
      <c r="E101" s="240">
        <v>5</v>
      </c>
      <c r="F101" s="238">
        <v>0</v>
      </c>
      <c r="G101" s="238">
        <f t="shared" si="21"/>
        <v>0</v>
      </c>
      <c r="H101" s="238">
        <v>0</v>
      </c>
      <c r="I101" s="238">
        <f t="shared" si="22"/>
        <v>0</v>
      </c>
      <c r="J101" s="238">
        <f t="shared" si="23"/>
        <v>0</v>
      </c>
      <c r="K101" s="238">
        <f t="shared" si="24"/>
        <v>0</v>
      </c>
      <c r="L101" s="327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s="230" customFormat="1" ht="22.15" customHeight="1">
      <c r="A102" s="267"/>
      <c r="B102" s="238" t="s">
        <v>615</v>
      </c>
      <c r="C102" s="247"/>
      <c r="D102" s="247" t="s">
        <v>533</v>
      </c>
      <c r="E102" s="240">
        <v>1</v>
      </c>
      <c r="F102" s="238">
        <v>0</v>
      </c>
      <c r="G102" s="238">
        <f t="shared" si="21"/>
        <v>0</v>
      </c>
      <c r="H102" s="238">
        <v>0</v>
      </c>
      <c r="I102" s="238">
        <f t="shared" si="22"/>
        <v>0</v>
      </c>
      <c r="J102" s="238">
        <f t="shared" si="23"/>
        <v>0</v>
      </c>
      <c r="K102" s="238">
        <f t="shared" si="24"/>
        <v>0</v>
      </c>
      <c r="L102" s="327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s="353" customFormat="1" ht="22.15" customHeight="1">
      <c r="A103" s="318"/>
      <c r="B103" s="313" t="s">
        <v>622</v>
      </c>
      <c r="C103" s="314"/>
      <c r="D103" s="314" t="s">
        <v>533</v>
      </c>
      <c r="E103" s="315">
        <v>1</v>
      </c>
      <c r="F103" s="313">
        <v>0</v>
      </c>
      <c r="G103" s="313">
        <f t="shared" si="21"/>
        <v>0</v>
      </c>
      <c r="H103" s="313">
        <v>0</v>
      </c>
      <c r="I103" s="238">
        <f t="shared" si="22"/>
        <v>0</v>
      </c>
      <c r="J103" s="313">
        <f t="shared" si="23"/>
        <v>0</v>
      </c>
      <c r="K103" s="313">
        <f t="shared" si="24"/>
        <v>0</v>
      </c>
      <c r="L103" s="351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</row>
    <row r="104" spans="1:44" ht="22.15" customHeight="1">
      <c r="A104" s="264"/>
      <c r="B104" s="260" t="s">
        <v>134</v>
      </c>
      <c r="C104" s="260"/>
      <c r="D104" s="260"/>
      <c r="E104" s="266"/>
      <c r="F104" s="262"/>
      <c r="G104" s="262">
        <f>SUM(G98:G102)</f>
        <v>0</v>
      </c>
      <c r="H104" s="262"/>
      <c r="I104" s="262">
        <f>SUM(I98:I102)</f>
        <v>0</v>
      </c>
      <c r="J104" s="265"/>
      <c r="K104" s="262">
        <f>SUM(K98:K102)</f>
        <v>0</v>
      </c>
      <c r="L104" s="26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s="33" customFormat="1" ht="18" customHeight="1">
      <c r="A105" s="21"/>
      <c r="B105" s="30"/>
      <c r="C105" s="21"/>
      <c r="D105" s="21"/>
      <c r="E105" s="31"/>
      <c r="F105" s="32"/>
      <c r="G105" s="27"/>
      <c r="I105" s="32"/>
      <c r="L105" s="29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s="33" customFormat="1" ht="18" customHeight="1">
      <c r="A106" s="21"/>
      <c r="B106" s="30"/>
      <c r="C106" s="21"/>
      <c r="D106" s="21"/>
      <c r="E106" s="31"/>
      <c r="F106" s="32"/>
      <c r="G106" s="27"/>
      <c r="I106" s="32"/>
      <c r="L106" s="29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s="33" customFormat="1" ht="18" customHeight="1">
      <c r="A107" s="21"/>
      <c r="B107" s="30"/>
      <c r="C107" s="21"/>
      <c r="D107" s="21"/>
      <c r="E107" s="31"/>
      <c r="F107" s="32"/>
      <c r="G107" s="27"/>
      <c r="I107" s="32"/>
      <c r="L107" s="29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s="33" customFormat="1" ht="18" customHeight="1">
      <c r="A108" s="21"/>
      <c r="B108" s="30"/>
      <c r="C108" s="21"/>
      <c r="D108" s="21"/>
      <c r="E108" s="31"/>
      <c r="F108" s="32"/>
      <c r="G108" s="27"/>
      <c r="I108" s="32"/>
      <c r="L108" s="29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s="33" customFormat="1" ht="18" customHeight="1">
      <c r="A109" s="21"/>
      <c r="B109" s="30"/>
      <c r="C109" s="21"/>
      <c r="D109" s="21"/>
      <c r="E109" s="31"/>
      <c r="F109" s="32"/>
      <c r="G109" s="27"/>
      <c r="I109" s="32"/>
      <c r="L109" s="29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s="33" customFormat="1" ht="18" customHeight="1">
      <c r="A110" s="21"/>
      <c r="B110" s="30"/>
      <c r="C110" s="21"/>
      <c r="D110" s="21"/>
      <c r="E110" s="31"/>
      <c r="F110" s="32"/>
      <c r="G110" s="27"/>
      <c r="I110" s="32"/>
      <c r="L110" s="29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s="33" customFormat="1" ht="18" customHeight="1">
      <c r="A111" s="21"/>
      <c r="B111" s="30"/>
      <c r="C111" s="21"/>
      <c r="D111" s="21"/>
      <c r="E111" s="31"/>
      <c r="F111" s="32"/>
      <c r="G111" s="27"/>
      <c r="I111" s="32"/>
      <c r="L111" s="29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s="33" customFormat="1" ht="18" customHeight="1">
      <c r="A112" s="21"/>
      <c r="B112" s="30"/>
      <c r="C112" s="21"/>
      <c r="D112" s="21"/>
      <c r="E112" s="31"/>
      <c r="F112" s="32"/>
      <c r="G112" s="27"/>
      <c r="I112" s="32"/>
      <c r="L112" s="29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s="33" customFormat="1" ht="18" customHeight="1">
      <c r="A113" s="21"/>
      <c r="B113" s="30"/>
      <c r="C113" s="21"/>
      <c r="D113" s="21"/>
      <c r="E113" s="31"/>
      <c r="F113" s="32"/>
      <c r="G113" s="27"/>
      <c r="I113" s="32"/>
      <c r="L113" s="29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s="33" customFormat="1" ht="18" customHeight="1">
      <c r="A114" s="21"/>
      <c r="B114" s="30"/>
      <c r="C114" s="21"/>
      <c r="D114" s="21"/>
      <c r="E114" s="31"/>
      <c r="F114" s="32"/>
      <c r="G114" s="27"/>
      <c r="I114" s="32"/>
      <c r="L114" s="29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s="33" customFormat="1" ht="18" customHeight="1">
      <c r="A115" s="21"/>
      <c r="B115" s="30"/>
      <c r="C115" s="21"/>
      <c r="D115" s="21"/>
      <c r="E115" s="31"/>
      <c r="F115" s="32"/>
      <c r="G115" s="27"/>
      <c r="I115" s="32"/>
      <c r="L115" s="29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s="33" customFormat="1" ht="18" customHeight="1">
      <c r="A116" s="21"/>
      <c r="B116" s="30"/>
      <c r="C116" s="21"/>
      <c r="D116" s="21"/>
      <c r="E116" s="31"/>
      <c r="F116" s="32"/>
      <c r="G116" s="27"/>
      <c r="I116" s="32"/>
      <c r="L116" s="29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s="33" customFormat="1" ht="18" customHeight="1">
      <c r="A117" s="21"/>
      <c r="B117" s="30"/>
      <c r="C117" s="21"/>
      <c r="D117" s="21"/>
      <c r="E117" s="31"/>
      <c r="F117" s="32"/>
      <c r="G117" s="27"/>
      <c r="I117" s="32"/>
      <c r="L117" s="29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s="33" customFormat="1" ht="18" customHeight="1">
      <c r="A118" s="21"/>
      <c r="B118" s="30"/>
      <c r="C118" s="21"/>
      <c r="D118" s="21"/>
      <c r="E118" s="31"/>
      <c r="F118" s="32"/>
      <c r="G118" s="27"/>
      <c r="I118" s="32"/>
      <c r="L118" s="29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s="33" customFormat="1" ht="18" customHeight="1">
      <c r="A119" s="21"/>
      <c r="B119" s="30"/>
      <c r="C119" s="21"/>
      <c r="D119" s="21"/>
      <c r="E119" s="31"/>
      <c r="F119" s="32"/>
      <c r="G119" s="27"/>
      <c r="I119" s="32"/>
      <c r="L119" s="29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s="33" customFormat="1" ht="18" customHeight="1">
      <c r="A120" s="21"/>
      <c r="B120" s="30"/>
      <c r="C120" s="21"/>
      <c r="D120" s="21"/>
      <c r="E120" s="31"/>
      <c r="F120" s="32"/>
      <c r="G120" s="27"/>
      <c r="I120" s="32"/>
      <c r="L120" s="29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s="33" customFormat="1" ht="18" customHeight="1">
      <c r="A121" s="21"/>
      <c r="B121" s="30"/>
      <c r="C121" s="21"/>
      <c r="D121" s="21"/>
      <c r="E121" s="31"/>
      <c r="F121" s="32"/>
      <c r="G121" s="27"/>
      <c r="I121" s="32"/>
      <c r="L121" s="29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s="33" customFormat="1" ht="18" customHeight="1">
      <c r="A122" s="21"/>
      <c r="B122" s="30"/>
      <c r="C122" s="21"/>
      <c r="D122" s="21"/>
      <c r="E122" s="31"/>
      <c r="F122" s="32"/>
      <c r="G122" s="27"/>
      <c r="I122" s="32"/>
      <c r="L122" s="29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s="33" customFormat="1" ht="18" customHeight="1">
      <c r="A123" s="21"/>
      <c r="B123" s="30"/>
      <c r="C123" s="21"/>
      <c r="D123" s="21"/>
      <c r="E123" s="31"/>
      <c r="F123" s="32"/>
      <c r="G123" s="27"/>
      <c r="I123" s="32"/>
      <c r="L123" s="29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s="33" customFormat="1" ht="18" customHeight="1">
      <c r="A124" s="21"/>
      <c r="B124" s="30"/>
      <c r="C124" s="21"/>
      <c r="D124" s="21"/>
      <c r="E124" s="31"/>
      <c r="F124" s="32"/>
      <c r="G124" s="27"/>
      <c r="I124" s="32"/>
      <c r="L124" s="29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s="33" customFormat="1" ht="18" customHeight="1">
      <c r="A125" s="21"/>
      <c r="B125" s="30"/>
      <c r="C125" s="21"/>
      <c r="D125" s="21"/>
      <c r="E125" s="31"/>
      <c r="F125" s="32"/>
      <c r="G125" s="27"/>
      <c r="I125" s="32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s="33" customFormat="1" ht="18" customHeight="1">
      <c r="A126" s="21"/>
      <c r="B126" s="30"/>
      <c r="C126" s="21"/>
      <c r="D126" s="21"/>
      <c r="E126" s="31"/>
      <c r="F126" s="32"/>
      <c r="G126" s="27"/>
      <c r="I126" s="32"/>
      <c r="L126" s="29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s="33" customFormat="1" ht="18" customHeight="1">
      <c r="A127" s="21"/>
      <c r="B127" s="30"/>
      <c r="C127" s="21"/>
      <c r="D127" s="21"/>
      <c r="E127" s="31"/>
      <c r="F127" s="32"/>
      <c r="G127" s="27"/>
      <c r="I127" s="32"/>
      <c r="L127" s="29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s="33" customFormat="1" ht="18" customHeight="1">
      <c r="A128" s="21"/>
      <c r="B128" s="30"/>
      <c r="C128" s="21"/>
      <c r="D128" s="21"/>
      <c r="E128" s="31"/>
      <c r="F128" s="32"/>
      <c r="G128" s="27"/>
      <c r="I128" s="32"/>
      <c r="L128" s="29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s="33" customFormat="1" ht="18" customHeight="1">
      <c r="A129" s="21"/>
      <c r="B129" s="30"/>
      <c r="C129" s="21"/>
      <c r="D129" s="21"/>
      <c r="E129" s="31"/>
      <c r="F129" s="32"/>
      <c r="G129" s="27"/>
      <c r="I129" s="32"/>
      <c r="L129" s="29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s="33" customFormat="1" ht="18" customHeight="1">
      <c r="A130" s="21"/>
      <c r="B130" s="30"/>
      <c r="C130" s="21"/>
      <c r="D130" s="21"/>
      <c r="E130" s="31"/>
      <c r="F130" s="32"/>
      <c r="G130" s="27"/>
      <c r="I130" s="32"/>
      <c r="L130" s="29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s="33" customFormat="1" ht="18" customHeight="1">
      <c r="A131" s="21"/>
      <c r="B131" s="30"/>
      <c r="C131" s="21"/>
      <c r="D131" s="21"/>
      <c r="E131" s="31"/>
      <c r="F131" s="32"/>
      <c r="G131" s="27"/>
      <c r="I131" s="32"/>
      <c r="L131" s="29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s="33" customFormat="1" ht="18" customHeight="1">
      <c r="A132" s="21"/>
      <c r="B132" s="30"/>
      <c r="C132" s="21"/>
      <c r="D132" s="21"/>
      <c r="E132" s="31"/>
      <c r="F132" s="32"/>
      <c r="G132" s="27"/>
      <c r="I132" s="32"/>
      <c r="L132" s="29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s="33" customFormat="1" ht="18" customHeight="1">
      <c r="A133" s="21"/>
      <c r="B133" s="30"/>
      <c r="C133" s="21"/>
      <c r="D133" s="21"/>
      <c r="E133" s="31"/>
      <c r="F133" s="32"/>
      <c r="G133" s="27"/>
      <c r="I133" s="32"/>
      <c r="L133" s="29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s="33" customFormat="1" ht="18" customHeight="1">
      <c r="A134" s="21"/>
      <c r="B134" s="30"/>
      <c r="C134" s="21"/>
      <c r="D134" s="21"/>
      <c r="E134" s="31"/>
      <c r="F134" s="32"/>
      <c r="G134" s="27"/>
      <c r="I134" s="32"/>
      <c r="L134" s="29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s="33" customFormat="1" ht="18" customHeight="1">
      <c r="A135" s="21"/>
      <c r="B135" s="30"/>
      <c r="C135" s="21"/>
      <c r="D135" s="21"/>
      <c r="E135" s="31"/>
      <c r="F135" s="32"/>
      <c r="G135" s="27"/>
      <c r="I135" s="32"/>
      <c r="L135" s="29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s="33" customFormat="1" ht="18" customHeight="1">
      <c r="A136" s="21"/>
      <c r="B136" s="30"/>
      <c r="C136" s="21"/>
      <c r="D136" s="21"/>
      <c r="E136" s="31"/>
      <c r="F136" s="32"/>
      <c r="G136" s="27"/>
      <c r="I136" s="32"/>
      <c r="L136" s="29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s="33" customFormat="1" ht="18" customHeight="1">
      <c r="A137" s="21"/>
      <c r="B137" s="30"/>
      <c r="C137" s="21"/>
      <c r="D137" s="21"/>
      <c r="E137" s="31"/>
      <c r="F137" s="32"/>
      <c r="G137" s="27"/>
      <c r="I137" s="32"/>
      <c r="L137" s="29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s="33" customFormat="1" ht="18" customHeight="1">
      <c r="A138" s="21"/>
      <c r="B138" s="30"/>
      <c r="C138" s="21"/>
      <c r="D138" s="21"/>
      <c r="E138" s="31"/>
      <c r="F138" s="32"/>
      <c r="G138" s="27"/>
      <c r="I138" s="32"/>
      <c r="L138" s="29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s="33" customFormat="1" ht="18" customHeight="1">
      <c r="A139" s="21"/>
      <c r="B139" s="30"/>
      <c r="C139" s="21"/>
      <c r="D139" s="21"/>
      <c r="E139" s="31"/>
      <c r="F139" s="32"/>
      <c r="G139" s="27"/>
      <c r="I139" s="32"/>
      <c r="L139" s="29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s="33" customFormat="1" ht="18" customHeight="1">
      <c r="A140" s="21"/>
      <c r="B140" s="30"/>
      <c r="C140" s="21"/>
      <c r="D140" s="21"/>
      <c r="E140" s="31"/>
      <c r="F140" s="32"/>
      <c r="G140" s="27"/>
      <c r="I140" s="32"/>
      <c r="L140" s="29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s="33" customFormat="1" ht="18" customHeight="1">
      <c r="A141" s="21"/>
      <c r="B141" s="30"/>
      <c r="C141" s="21"/>
      <c r="D141" s="21"/>
      <c r="E141" s="31"/>
      <c r="F141" s="32"/>
      <c r="G141" s="27"/>
      <c r="I141" s="32"/>
      <c r="L141" s="29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s="33" customFormat="1" ht="18" customHeight="1">
      <c r="A142" s="21"/>
      <c r="B142" s="30"/>
      <c r="C142" s="21"/>
      <c r="D142" s="21"/>
      <c r="E142" s="31"/>
      <c r="F142" s="32"/>
      <c r="G142" s="27"/>
      <c r="I142" s="32"/>
      <c r="L142" s="29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s="33" customFormat="1" ht="18" customHeight="1">
      <c r="A143" s="21"/>
      <c r="B143" s="30"/>
      <c r="C143" s="21"/>
      <c r="D143" s="21"/>
      <c r="E143" s="31"/>
      <c r="F143" s="32"/>
      <c r="G143" s="27"/>
      <c r="I143" s="32"/>
      <c r="L143" s="29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s="33" customFormat="1" ht="18" customHeight="1">
      <c r="A144" s="21"/>
      <c r="B144" s="30"/>
      <c r="C144" s="21"/>
      <c r="D144" s="21"/>
      <c r="E144" s="31"/>
      <c r="F144" s="32"/>
      <c r="G144" s="27"/>
      <c r="I144" s="32"/>
      <c r="L144" s="29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s="33" customFormat="1" ht="18" customHeight="1">
      <c r="A145" s="21"/>
      <c r="B145" s="30"/>
      <c r="C145" s="21"/>
      <c r="D145" s="21"/>
      <c r="E145" s="31"/>
      <c r="F145" s="32"/>
      <c r="G145" s="27"/>
      <c r="I145" s="32"/>
      <c r="L145" s="29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s="33" customFormat="1" ht="18" customHeight="1">
      <c r="A146" s="21"/>
      <c r="B146" s="30"/>
      <c r="C146" s="21"/>
      <c r="D146" s="21"/>
      <c r="E146" s="31"/>
      <c r="F146" s="32"/>
      <c r="G146" s="27"/>
      <c r="I146" s="32"/>
      <c r="L146" s="29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s="33" customFormat="1" ht="18" customHeight="1">
      <c r="A147" s="21"/>
      <c r="B147" s="30"/>
      <c r="C147" s="21"/>
      <c r="D147" s="21"/>
      <c r="E147" s="31"/>
      <c r="F147" s="32"/>
      <c r="G147" s="27"/>
      <c r="I147" s="32"/>
      <c r="L147" s="29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s="33" customFormat="1" ht="18" customHeight="1">
      <c r="A148" s="21"/>
      <c r="B148" s="30"/>
      <c r="C148" s="21"/>
      <c r="D148" s="21"/>
      <c r="E148" s="31"/>
      <c r="F148" s="32"/>
      <c r="G148" s="27"/>
      <c r="I148" s="32"/>
      <c r="L148" s="29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s="33" customFormat="1" ht="18" customHeight="1">
      <c r="A149" s="21"/>
      <c r="B149" s="30"/>
      <c r="C149" s="21"/>
      <c r="D149" s="21"/>
      <c r="E149" s="31"/>
      <c r="F149" s="32"/>
      <c r="G149" s="27"/>
      <c r="I149" s="32"/>
      <c r="L149" s="29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s="33" customFormat="1" ht="18" customHeight="1">
      <c r="A150" s="21"/>
      <c r="B150" s="30"/>
      <c r="C150" s="21"/>
      <c r="D150" s="21"/>
      <c r="E150" s="31"/>
      <c r="F150" s="32"/>
      <c r="G150" s="27"/>
      <c r="I150" s="32"/>
      <c r="L150" s="29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s="33" customFormat="1" ht="18" customHeight="1">
      <c r="A151" s="21"/>
      <c r="B151" s="30"/>
      <c r="C151" s="21"/>
      <c r="D151" s="21"/>
      <c r="E151" s="31"/>
      <c r="F151" s="32"/>
      <c r="G151" s="27"/>
      <c r="I151" s="32"/>
      <c r="L151" s="29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s="33" customFormat="1" ht="18" customHeight="1">
      <c r="A152" s="21"/>
      <c r="B152" s="30"/>
      <c r="C152" s="21"/>
      <c r="D152" s="21"/>
      <c r="E152" s="31"/>
      <c r="F152" s="32"/>
      <c r="G152" s="27"/>
      <c r="I152" s="32"/>
      <c r="L152" s="29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  <row r="153" spans="1:44" s="33" customFormat="1" ht="18" customHeight="1">
      <c r="A153" s="21"/>
      <c r="B153" s="30"/>
      <c r="C153" s="21"/>
      <c r="D153" s="21"/>
      <c r="E153" s="31"/>
      <c r="F153" s="32"/>
      <c r="G153" s="27"/>
      <c r="I153" s="32"/>
      <c r="L153" s="29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</row>
    <row r="154" spans="1:44" s="33" customFormat="1" ht="18" customHeight="1">
      <c r="A154" s="21"/>
      <c r="B154" s="30"/>
      <c r="C154" s="21"/>
      <c r="D154" s="21"/>
      <c r="E154" s="31"/>
      <c r="F154" s="32"/>
      <c r="G154" s="27"/>
      <c r="I154" s="32"/>
      <c r="L154" s="29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</row>
    <row r="155" spans="1:44" s="33" customFormat="1" ht="18" customHeight="1">
      <c r="A155" s="21"/>
      <c r="B155" s="30"/>
      <c r="C155" s="21"/>
      <c r="D155" s="21"/>
      <c r="E155" s="31"/>
      <c r="F155" s="32"/>
      <c r="G155" s="27"/>
      <c r="I155" s="32"/>
      <c r="L155" s="29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</row>
    <row r="156" spans="1:44" s="33" customFormat="1" ht="18" customHeight="1">
      <c r="A156" s="21"/>
      <c r="B156" s="30"/>
      <c r="C156" s="21"/>
      <c r="D156" s="21"/>
      <c r="E156" s="31"/>
      <c r="F156" s="32"/>
      <c r="G156" s="27"/>
      <c r="I156" s="32"/>
      <c r="L156" s="29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</row>
    <row r="157" spans="1:44" s="33" customFormat="1" ht="18" customHeight="1">
      <c r="A157" s="21"/>
      <c r="B157" s="30"/>
      <c r="C157" s="21"/>
      <c r="D157" s="21"/>
      <c r="E157" s="31"/>
      <c r="F157" s="32"/>
      <c r="G157" s="27"/>
      <c r="I157" s="32"/>
      <c r="L157" s="29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</row>
    <row r="158" spans="1:44" s="33" customFormat="1" ht="18" customHeight="1">
      <c r="A158" s="21"/>
      <c r="B158" s="30"/>
      <c r="C158" s="21"/>
      <c r="D158" s="21"/>
      <c r="E158" s="31"/>
      <c r="F158" s="32"/>
      <c r="G158" s="27"/>
      <c r="I158" s="32"/>
      <c r="L158" s="29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</row>
    <row r="159" spans="1:44" s="33" customFormat="1" ht="18" customHeight="1">
      <c r="A159" s="21"/>
      <c r="B159" s="30"/>
      <c r="C159" s="21"/>
      <c r="D159" s="21"/>
      <c r="E159" s="31"/>
      <c r="F159" s="32"/>
      <c r="G159" s="27"/>
      <c r="I159" s="32"/>
      <c r="L159" s="29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</row>
    <row r="160" spans="1:44" s="33" customFormat="1" ht="18" customHeight="1">
      <c r="A160" s="21"/>
      <c r="B160" s="30"/>
      <c r="C160" s="21"/>
      <c r="D160" s="21"/>
      <c r="E160" s="31"/>
      <c r="F160" s="32"/>
      <c r="G160" s="27"/>
      <c r="I160" s="32"/>
      <c r="L160" s="29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</row>
    <row r="161" spans="1:44" s="33" customFormat="1" ht="18" customHeight="1">
      <c r="A161" s="21"/>
      <c r="B161" s="30"/>
      <c r="C161" s="21"/>
      <c r="D161" s="21"/>
      <c r="E161" s="31"/>
      <c r="F161" s="32"/>
      <c r="G161" s="27"/>
      <c r="I161" s="32"/>
      <c r="L161" s="29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</row>
    <row r="162" spans="1:44" s="33" customFormat="1" ht="18" customHeight="1">
      <c r="A162" s="21"/>
      <c r="B162" s="30"/>
      <c r="C162" s="21"/>
      <c r="D162" s="21"/>
      <c r="E162" s="31"/>
      <c r="F162" s="32"/>
      <c r="G162" s="27"/>
      <c r="I162" s="32"/>
      <c r="L162" s="29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</row>
    <row r="163" spans="1:44" s="33" customFormat="1" ht="18" customHeight="1">
      <c r="A163" s="21"/>
      <c r="B163" s="30"/>
      <c r="C163" s="21"/>
      <c r="D163" s="21"/>
      <c r="E163" s="31"/>
      <c r="F163" s="32"/>
      <c r="G163" s="27"/>
      <c r="I163" s="32"/>
      <c r="L163" s="29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</row>
    <row r="164" spans="1:44" s="33" customFormat="1" ht="18" customHeight="1">
      <c r="A164" s="21"/>
      <c r="B164" s="30"/>
      <c r="C164" s="21"/>
      <c r="D164" s="21"/>
      <c r="E164" s="31"/>
      <c r="F164" s="32"/>
      <c r="G164" s="27"/>
      <c r="I164" s="32"/>
      <c r="L164" s="29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</row>
    <row r="165" spans="1:44" s="33" customFormat="1" ht="18" customHeight="1">
      <c r="A165" s="21"/>
      <c r="B165" s="30"/>
      <c r="C165" s="21"/>
      <c r="D165" s="21"/>
      <c r="E165" s="31"/>
      <c r="F165" s="32"/>
      <c r="G165" s="27"/>
      <c r="I165" s="32"/>
      <c r="L165" s="29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</row>
    <row r="166" spans="1:44" s="33" customFormat="1" ht="18" customHeight="1">
      <c r="A166" s="21"/>
      <c r="B166" s="30"/>
      <c r="C166" s="21"/>
      <c r="D166" s="21"/>
      <c r="E166" s="31"/>
      <c r="F166" s="32"/>
      <c r="G166" s="27"/>
      <c r="I166" s="32"/>
      <c r="L166" s="29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</row>
    <row r="167" spans="1:44" s="33" customFormat="1" ht="18" customHeight="1">
      <c r="A167" s="21"/>
      <c r="B167" s="30"/>
      <c r="C167" s="21"/>
      <c r="D167" s="21"/>
      <c r="E167" s="31"/>
      <c r="F167" s="32"/>
      <c r="G167" s="27"/>
      <c r="I167" s="32"/>
      <c r="L167" s="29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</row>
    <row r="168" spans="1:44" s="33" customFormat="1" ht="18" customHeight="1">
      <c r="A168" s="21"/>
      <c r="B168" s="30"/>
      <c r="C168" s="21"/>
      <c r="D168" s="21"/>
      <c r="E168" s="31"/>
      <c r="F168" s="32"/>
      <c r="G168" s="27"/>
      <c r="I168" s="32"/>
      <c r="L168" s="29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</row>
    <row r="169" spans="1:44" s="33" customFormat="1" ht="18" customHeight="1">
      <c r="A169" s="21"/>
      <c r="B169" s="30"/>
      <c r="C169" s="21"/>
      <c r="D169" s="21"/>
      <c r="E169" s="31"/>
      <c r="F169" s="32"/>
      <c r="G169" s="27"/>
      <c r="I169" s="32"/>
      <c r="L169" s="29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</row>
    <row r="170" spans="1:44" s="33" customFormat="1" ht="18" customHeight="1">
      <c r="A170" s="21"/>
      <c r="B170" s="30"/>
      <c r="C170" s="21"/>
      <c r="D170" s="21"/>
      <c r="E170" s="31"/>
      <c r="F170" s="32"/>
      <c r="G170" s="27"/>
      <c r="I170" s="32"/>
      <c r="L170" s="29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</row>
    <row r="171" spans="1:44" s="33" customFormat="1" ht="18" customHeight="1">
      <c r="A171" s="21"/>
      <c r="B171" s="30"/>
      <c r="C171" s="21"/>
      <c r="D171" s="21"/>
      <c r="E171" s="31"/>
      <c r="F171" s="32"/>
      <c r="G171" s="27"/>
      <c r="I171" s="32"/>
      <c r="L171" s="29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</row>
    <row r="172" spans="1:44" s="33" customFormat="1" ht="18" customHeight="1">
      <c r="A172" s="21"/>
      <c r="B172" s="30"/>
      <c r="C172" s="21"/>
      <c r="D172" s="21"/>
      <c r="E172" s="31"/>
      <c r="F172" s="32"/>
      <c r="G172" s="27"/>
      <c r="I172" s="32"/>
      <c r="L172" s="29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</row>
    <row r="173" spans="1:44" s="33" customFormat="1" ht="18" customHeight="1">
      <c r="A173" s="21"/>
      <c r="B173" s="30"/>
      <c r="C173" s="21"/>
      <c r="D173" s="21"/>
      <c r="E173" s="31"/>
      <c r="F173" s="32"/>
      <c r="G173" s="27"/>
      <c r="I173" s="32"/>
      <c r="L173" s="29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</row>
    <row r="174" spans="1:44" s="33" customFormat="1" ht="18" customHeight="1">
      <c r="A174" s="21"/>
      <c r="B174" s="30"/>
      <c r="C174" s="21"/>
      <c r="D174" s="21"/>
      <c r="E174" s="31"/>
      <c r="F174" s="32"/>
      <c r="G174" s="27"/>
      <c r="I174" s="32"/>
      <c r="L174" s="29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</row>
    <row r="175" spans="1:44" s="33" customFormat="1" ht="18" customHeight="1">
      <c r="A175" s="21"/>
      <c r="B175" s="30"/>
      <c r="C175" s="21"/>
      <c r="D175" s="21"/>
      <c r="E175" s="31"/>
      <c r="F175" s="32"/>
      <c r="G175" s="27"/>
      <c r="I175" s="32"/>
      <c r="L175" s="29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</row>
    <row r="176" spans="1:44" s="33" customFormat="1" ht="18" customHeight="1">
      <c r="A176" s="21"/>
      <c r="B176" s="30"/>
      <c r="C176" s="21"/>
      <c r="D176" s="21"/>
      <c r="E176" s="31"/>
      <c r="F176" s="32"/>
      <c r="G176" s="27"/>
      <c r="I176" s="32"/>
      <c r="L176" s="29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</row>
    <row r="177" spans="1:44" s="33" customFormat="1" ht="18" customHeight="1">
      <c r="A177" s="21"/>
      <c r="B177" s="30"/>
      <c r="C177" s="21"/>
      <c r="D177" s="21"/>
      <c r="E177" s="31"/>
      <c r="F177" s="32"/>
      <c r="G177" s="27"/>
      <c r="I177" s="32"/>
      <c r="L177" s="29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</row>
    <row r="178" spans="1:44" s="33" customFormat="1" ht="18" customHeight="1">
      <c r="A178" s="21"/>
      <c r="B178" s="30"/>
      <c r="C178" s="21"/>
      <c r="D178" s="21"/>
      <c r="E178" s="31"/>
      <c r="F178" s="32"/>
      <c r="G178" s="27"/>
      <c r="I178" s="32"/>
      <c r="L178" s="29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</row>
    <row r="179" spans="1:44" s="33" customFormat="1" ht="18" customHeight="1">
      <c r="A179" s="21"/>
      <c r="B179" s="30"/>
      <c r="C179" s="21"/>
      <c r="D179" s="21"/>
      <c r="E179" s="31"/>
      <c r="F179" s="32"/>
      <c r="G179" s="27"/>
      <c r="I179" s="32"/>
      <c r="L179" s="29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</row>
    <row r="180" spans="1:44" s="33" customFormat="1" ht="18" customHeight="1">
      <c r="A180" s="21"/>
      <c r="B180" s="30"/>
      <c r="C180" s="21"/>
      <c r="D180" s="21"/>
      <c r="E180" s="31"/>
      <c r="F180" s="32"/>
      <c r="G180" s="27"/>
      <c r="I180" s="32"/>
      <c r="L180" s="29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</row>
    <row r="181" spans="1:44" s="33" customFormat="1" ht="18" customHeight="1">
      <c r="A181" s="21"/>
      <c r="B181" s="30"/>
      <c r="C181" s="21"/>
      <c r="D181" s="21"/>
      <c r="E181" s="31"/>
      <c r="F181" s="32"/>
      <c r="G181" s="27"/>
      <c r="I181" s="32"/>
      <c r="L181" s="29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</row>
    <row r="182" spans="1:44" s="33" customFormat="1" ht="18" customHeight="1">
      <c r="A182" s="21"/>
      <c r="B182" s="30"/>
      <c r="C182" s="21"/>
      <c r="D182" s="21"/>
      <c r="E182" s="31"/>
      <c r="F182" s="32"/>
      <c r="G182" s="27"/>
      <c r="I182" s="32"/>
      <c r="L182" s="29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</row>
    <row r="183" spans="1:44" s="33" customFormat="1" ht="18" customHeight="1">
      <c r="A183" s="21"/>
      <c r="B183" s="30"/>
      <c r="C183" s="21"/>
      <c r="D183" s="21"/>
      <c r="E183" s="31"/>
      <c r="F183" s="32"/>
      <c r="G183" s="27"/>
      <c r="I183" s="32"/>
      <c r="L183" s="29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</row>
    <row r="184" spans="1:44" s="33" customFormat="1" ht="18" customHeight="1">
      <c r="A184" s="21"/>
      <c r="B184" s="30"/>
      <c r="C184" s="21"/>
      <c r="D184" s="21"/>
      <c r="E184" s="31"/>
      <c r="F184" s="32"/>
      <c r="G184" s="27"/>
      <c r="I184" s="32"/>
      <c r="L184" s="29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</row>
    <row r="185" spans="1:44" s="33" customFormat="1" ht="18" customHeight="1">
      <c r="A185" s="21"/>
      <c r="B185" s="30"/>
      <c r="C185" s="21"/>
      <c r="D185" s="21"/>
      <c r="E185" s="31"/>
      <c r="F185" s="32"/>
      <c r="G185" s="27"/>
      <c r="I185" s="32"/>
      <c r="L185" s="29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</row>
    <row r="186" spans="1:44" s="33" customFormat="1" ht="18" customHeight="1">
      <c r="A186" s="21"/>
      <c r="B186" s="30"/>
      <c r="C186" s="21"/>
      <c r="D186" s="21"/>
      <c r="E186" s="31"/>
      <c r="F186" s="32"/>
      <c r="G186" s="27"/>
      <c r="I186" s="32"/>
      <c r="L186" s="29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</row>
    <row r="187" spans="1:44" s="33" customFormat="1" ht="18" customHeight="1">
      <c r="A187" s="21"/>
      <c r="B187" s="30"/>
      <c r="C187" s="21"/>
      <c r="D187" s="21"/>
      <c r="E187" s="31"/>
      <c r="F187" s="32"/>
      <c r="G187" s="27"/>
      <c r="I187" s="32"/>
      <c r="L187" s="29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</row>
    <row r="188" spans="1:44" s="33" customFormat="1" ht="18" customHeight="1">
      <c r="A188" s="21"/>
      <c r="B188" s="30"/>
      <c r="C188" s="21"/>
      <c r="D188" s="21"/>
      <c r="E188" s="31"/>
      <c r="F188" s="32"/>
      <c r="G188" s="27"/>
      <c r="I188" s="32"/>
      <c r="L188" s="29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</row>
    <row r="189" spans="1:44" s="33" customFormat="1" ht="18" customHeight="1">
      <c r="A189" s="21"/>
      <c r="B189" s="30"/>
      <c r="C189" s="21"/>
      <c r="D189" s="21"/>
      <c r="E189" s="31"/>
      <c r="F189" s="32"/>
      <c r="G189" s="27"/>
      <c r="I189" s="32"/>
      <c r="L189" s="29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</row>
    <row r="190" spans="1:44" s="33" customFormat="1" ht="18" customHeight="1">
      <c r="A190" s="21"/>
      <c r="B190" s="30"/>
      <c r="C190" s="21"/>
      <c r="D190" s="21"/>
      <c r="E190" s="31"/>
      <c r="F190" s="32"/>
      <c r="G190" s="27"/>
      <c r="I190" s="32"/>
      <c r="L190" s="29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</row>
    <row r="191" spans="1:44" s="33" customFormat="1" ht="18" customHeight="1">
      <c r="A191" s="21"/>
      <c r="B191" s="30"/>
      <c r="C191" s="21"/>
      <c r="D191" s="21"/>
      <c r="E191" s="31"/>
      <c r="F191" s="32"/>
      <c r="G191" s="27"/>
      <c r="I191" s="32"/>
      <c r="L191" s="29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</row>
    <row r="192" spans="1:44" s="33" customFormat="1" ht="18" customHeight="1">
      <c r="A192" s="21"/>
      <c r="B192" s="30"/>
      <c r="C192" s="21"/>
      <c r="D192" s="21"/>
      <c r="E192" s="31"/>
      <c r="F192" s="32"/>
      <c r="G192" s="27"/>
      <c r="I192" s="32"/>
      <c r="L192" s="29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</row>
    <row r="193" spans="1:44" s="33" customFormat="1" ht="18" customHeight="1">
      <c r="A193" s="21"/>
      <c r="B193" s="30"/>
      <c r="C193" s="21"/>
      <c r="D193" s="21"/>
      <c r="E193" s="31"/>
      <c r="F193" s="32"/>
      <c r="G193" s="27"/>
      <c r="I193" s="32"/>
      <c r="L193" s="29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</row>
    <row r="194" spans="1:44" s="33" customFormat="1" ht="18" customHeight="1">
      <c r="A194" s="21"/>
      <c r="B194" s="30"/>
      <c r="C194" s="21"/>
      <c r="D194" s="21"/>
      <c r="E194" s="31"/>
      <c r="F194" s="32"/>
      <c r="G194" s="27"/>
      <c r="I194" s="32"/>
      <c r="L194" s="29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</row>
    <row r="195" spans="1:44" s="33" customFormat="1" ht="18" customHeight="1">
      <c r="A195" s="21"/>
      <c r="B195" s="30"/>
      <c r="C195" s="21"/>
      <c r="D195" s="21"/>
      <c r="E195" s="31"/>
      <c r="F195" s="32"/>
      <c r="G195" s="27"/>
      <c r="I195" s="32"/>
      <c r="L195" s="29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</row>
    <row r="196" spans="1:44" s="33" customFormat="1" ht="18" customHeight="1">
      <c r="A196" s="21"/>
      <c r="B196" s="30"/>
      <c r="C196" s="21"/>
      <c r="D196" s="21"/>
      <c r="E196" s="31"/>
      <c r="F196" s="32"/>
      <c r="G196" s="27"/>
      <c r="I196" s="32"/>
      <c r="L196" s="29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</row>
    <row r="197" spans="1:44" s="33" customFormat="1" ht="18" customHeight="1">
      <c r="A197" s="21"/>
      <c r="B197" s="30"/>
      <c r="C197" s="21"/>
      <c r="D197" s="21"/>
      <c r="E197" s="31"/>
      <c r="F197" s="32"/>
      <c r="G197" s="27"/>
      <c r="I197" s="32"/>
      <c r="L197" s="29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</row>
    <row r="198" spans="1:44" s="33" customFormat="1" ht="18" customHeight="1">
      <c r="A198" s="21"/>
      <c r="B198" s="30"/>
      <c r="C198" s="21"/>
      <c r="D198" s="21"/>
      <c r="E198" s="31"/>
      <c r="F198" s="32"/>
      <c r="G198" s="27"/>
      <c r="I198" s="32"/>
      <c r="L198" s="29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</row>
    <row r="199" spans="1:44" s="33" customFormat="1" ht="18" customHeight="1">
      <c r="A199" s="21"/>
      <c r="B199" s="30"/>
      <c r="C199" s="21"/>
      <c r="D199" s="21"/>
      <c r="E199" s="31"/>
      <c r="F199" s="32"/>
      <c r="G199" s="27"/>
      <c r="I199" s="32"/>
      <c r="L199" s="29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</row>
    <row r="200" spans="1:44" s="33" customFormat="1" ht="18" customHeight="1">
      <c r="A200" s="21"/>
      <c r="B200" s="30"/>
      <c r="C200" s="21"/>
      <c r="D200" s="21"/>
      <c r="E200" s="31"/>
      <c r="F200" s="32"/>
      <c r="G200" s="27"/>
      <c r="I200" s="32"/>
      <c r="L200" s="29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</row>
    <row r="201" spans="1:44" s="33" customFormat="1" ht="18" customHeight="1">
      <c r="A201" s="21"/>
      <c r="B201" s="30"/>
      <c r="C201" s="21"/>
      <c r="D201" s="21"/>
      <c r="E201" s="31"/>
      <c r="F201" s="32"/>
      <c r="G201" s="27"/>
      <c r="I201" s="32"/>
      <c r="L201" s="29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</row>
    <row r="202" spans="1:44" s="33" customFormat="1" ht="18" customHeight="1">
      <c r="A202" s="21"/>
      <c r="B202" s="30"/>
      <c r="C202" s="21"/>
      <c r="D202" s="21"/>
      <c r="E202" s="31"/>
      <c r="F202" s="32"/>
      <c r="G202" s="27"/>
      <c r="I202" s="32"/>
      <c r="L202" s="29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</row>
    <row r="203" spans="1:44" s="33" customFormat="1" ht="18" customHeight="1">
      <c r="A203" s="21"/>
      <c r="B203" s="30"/>
      <c r="C203" s="21"/>
      <c r="D203" s="21"/>
      <c r="E203" s="31"/>
      <c r="F203" s="32"/>
      <c r="G203" s="27"/>
      <c r="I203" s="32"/>
      <c r="L203" s="29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</row>
    <row r="204" spans="1:44" s="33" customFormat="1" ht="18" customHeight="1">
      <c r="A204" s="21"/>
      <c r="B204" s="30"/>
      <c r="C204" s="21"/>
      <c r="D204" s="21"/>
      <c r="E204" s="31"/>
      <c r="F204" s="32"/>
      <c r="G204" s="27"/>
      <c r="I204" s="32"/>
      <c r="L204" s="29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</row>
    <row r="205" spans="1:44" s="33" customFormat="1" ht="18" customHeight="1">
      <c r="A205" s="21"/>
      <c r="B205" s="30"/>
      <c r="C205" s="21"/>
      <c r="D205" s="21"/>
      <c r="E205" s="31"/>
      <c r="F205" s="32"/>
      <c r="G205" s="27"/>
      <c r="I205" s="32"/>
      <c r="L205" s="29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</row>
    <row r="206" spans="1:44" s="33" customFormat="1" ht="18" customHeight="1">
      <c r="A206" s="21"/>
      <c r="B206" s="30"/>
      <c r="C206" s="21"/>
      <c r="D206" s="21"/>
      <c r="E206" s="31"/>
      <c r="F206" s="32"/>
      <c r="G206" s="27"/>
      <c r="I206" s="32"/>
      <c r="L206" s="29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</row>
    <row r="207" spans="1:44" s="33" customFormat="1" ht="18" customHeight="1">
      <c r="A207" s="21"/>
      <c r="B207" s="30"/>
      <c r="C207" s="21"/>
      <c r="D207" s="21"/>
      <c r="E207" s="31"/>
      <c r="F207" s="32"/>
      <c r="G207" s="27"/>
      <c r="I207" s="32"/>
      <c r="L207" s="29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</row>
    <row r="208" spans="1:44" s="33" customFormat="1" ht="18" customHeight="1">
      <c r="A208" s="21"/>
      <c r="B208" s="30"/>
      <c r="C208" s="21"/>
      <c r="D208" s="21"/>
      <c r="E208" s="31"/>
      <c r="F208" s="32"/>
      <c r="G208" s="27"/>
      <c r="I208" s="32"/>
      <c r="L208" s="29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</row>
    <row r="209" spans="1:44" s="33" customFormat="1" ht="18" customHeight="1">
      <c r="A209" s="21"/>
      <c r="B209" s="30"/>
      <c r="C209" s="21"/>
      <c r="D209" s="21"/>
      <c r="E209" s="31"/>
      <c r="F209" s="32"/>
      <c r="G209" s="27"/>
      <c r="I209" s="32"/>
      <c r="L209" s="29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</row>
    <row r="210" spans="1:44" s="33" customFormat="1" ht="18" customHeight="1">
      <c r="A210" s="21"/>
      <c r="B210" s="30"/>
      <c r="C210" s="21"/>
      <c r="D210" s="21"/>
      <c r="E210" s="31"/>
      <c r="F210" s="32"/>
      <c r="G210" s="27"/>
      <c r="I210" s="32"/>
      <c r="L210" s="29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</row>
    <row r="211" spans="1:44" s="33" customFormat="1" ht="18" customHeight="1">
      <c r="A211" s="21"/>
      <c r="B211" s="30"/>
      <c r="C211" s="21"/>
      <c r="D211" s="21"/>
      <c r="E211" s="31"/>
      <c r="F211" s="32"/>
      <c r="G211" s="27"/>
      <c r="I211" s="32"/>
      <c r="L211" s="29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</row>
    <row r="212" spans="1:44" s="33" customFormat="1" ht="18" customHeight="1">
      <c r="A212" s="21"/>
      <c r="B212" s="30"/>
      <c r="C212" s="21"/>
      <c r="D212" s="21"/>
      <c r="E212" s="31"/>
      <c r="F212" s="32"/>
      <c r="G212" s="27"/>
      <c r="I212" s="32"/>
      <c r="L212" s="29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</row>
    <row r="213" spans="1:44" s="33" customFormat="1" ht="18" customHeight="1">
      <c r="A213" s="21"/>
      <c r="B213" s="30"/>
      <c r="C213" s="21"/>
      <c r="D213" s="21"/>
      <c r="E213" s="31"/>
      <c r="F213" s="32"/>
      <c r="G213" s="27"/>
      <c r="I213" s="32"/>
      <c r="L213" s="29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</row>
    <row r="214" spans="1:44" s="33" customFormat="1" ht="18" customHeight="1">
      <c r="A214" s="21"/>
      <c r="B214" s="30"/>
      <c r="C214" s="21"/>
      <c r="D214" s="21"/>
      <c r="E214" s="31"/>
      <c r="F214" s="32"/>
      <c r="G214" s="27"/>
      <c r="I214" s="32"/>
      <c r="L214" s="29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</row>
    <row r="215" spans="1:44" s="33" customFormat="1" ht="18" customHeight="1">
      <c r="A215" s="21"/>
      <c r="B215" s="30"/>
      <c r="C215" s="21"/>
      <c r="D215" s="21"/>
      <c r="E215" s="31"/>
      <c r="F215" s="32"/>
      <c r="G215" s="27"/>
      <c r="I215" s="32"/>
      <c r="L215" s="29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</row>
    <row r="216" spans="1:44" s="33" customFormat="1" ht="18" customHeight="1">
      <c r="A216" s="21"/>
      <c r="B216" s="30"/>
      <c r="C216" s="21"/>
      <c r="D216" s="21"/>
      <c r="E216" s="31"/>
      <c r="F216" s="32"/>
      <c r="G216" s="27"/>
      <c r="I216" s="32"/>
      <c r="L216" s="29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</row>
    <row r="217" spans="1:44" s="33" customFormat="1" ht="18" customHeight="1">
      <c r="A217" s="21"/>
      <c r="B217" s="30"/>
      <c r="C217" s="21"/>
      <c r="D217" s="21"/>
      <c r="E217" s="31"/>
      <c r="F217" s="32"/>
      <c r="G217" s="27"/>
      <c r="I217" s="32"/>
      <c r="L217" s="29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</row>
    <row r="218" spans="1:44" s="33" customFormat="1" ht="18" customHeight="1">
      <c r="A218" s="21"/>
      <c r="B218" s="30"/>
      <c r="C218" s="21"/>
      <c r="D218" s="21"/>
      <c r="E218" s="31"/>
      <c r="F218" s="32"/>
      <c r="G218" s="27"/>
      <c r="I218" s="32"/>
      <c r="L218" s="29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</row>
    <row r="219" spans="1:44" s="33" customFormat="1" ht="18" customHeight="1">
      <c r="A219" s="21"/>
      <c r="B219" s="30"/>
      <c r="C219" s="21"/>
      <c r="D219" s="21"/>
      <c r="E219" s="31"/>
      <c r="F219" s="32"/>
      <c r="G219" s="27"/>
      <c r="I219" s="32"/>
      <c r="L219" s="29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</row>
    <row r="220" spans="1:44" s="33" customFormat="1" ht="18" customHeight="1">
      <c r="A220" s="21"/>
      <c r="B220" s="30"/>
      <c r="C220" s="21"/>
      <c r="D220" s="21"/>
      <c r="E220" s="31"/>
      <c r="F220" s="32"/>
      <c r="G220" s="27"/>
      <c r="I220" s="32"/>
      <c r="L220" s="29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</row>
    <row r="221" spans="1:44" s="33" customFormat="1" ht="18" customHeight="1">
      <c r="A221" s="21"/>
      <c r="B221" s="30"/>
      <c r="C221" s="21"/>
      <c r="D221" s="21"/>
      <c r="E221" s="31"/>
      <c r="F221" s="32"/>
      <c r="G221" s="27"/>
      <c r="I221" s="32"/>
      <c r="L221" s="29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</row>
    <row r="222" spans="1:44" s="33" customFormat="1" ht="18" customHeight="1">
      <c r="A222" s="21"/>
      <c r="B222" s="30"/>
      <c r="C222" s="21"/>
      <c r="D222" s="21"/>
      <c r="E222" s="31"/>
      <c r="F222" s="32"/>
      <c r="G222" s="27"/>
      <c r="I222" s="32"/>
      <c r="L222" s="29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</row>
    <row r="223" spans="1:44" s="33" customFormat="1" ht="18" customHeight="1">
      <c r="A223" s="21"/>
      <c r="B223" s="30"/>
      <c r="C223" s="21"/>
      <c r="D223" s="21"/>
      <c r="E223" s="31"/>
      <c r="F223" s="32"/>
      <c r="G223" s="27"/>
      <c r="I223" s="32"/>
      <c r="L223" s="29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</row>
    <row r="224" spans="1:44" s="33" customFormat="1" ht="18" customHeight="1">
      <c r="A224" s="21"/>
      <c r="B224" s="30"/>
      <c r="C224" s="21"/>
      <c r="D224" s="21"/>
      <c r="E224" s="31"/>
      <c r="F224" s="32"/>
      <c r="G224" s="27"/>
      <c r="I224" s="32"/>
      <c r="L224" s="29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</row>
    <row r="225" spans="1:44" s="33" customFormat="1" ht="18" customHeight="1">
      <c r="A225" s="21"/>
      <c r="B225" s="30"/>
      <c r="C225" s="21"/>
      <c r="D225" s="21"/>
      <c r="E225" s="31"/>
      <c r="F225" s="32"/>
      <c r="G225" s="27"/>
      <c r="I225" s="32"/>
      <c r="L225" s="29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</row>
    <row r="226" spans="1:44" s="33" customFormat="1" ht="18" customHeight="1">
      <c r="A226" s="21"/>
      <c r="B226" s="30"/>
      <c r="C226" s="21"/>
      <c r="D226" s="21"/>
      <c r="E226" s="31"/>
      <c r="F226" s="32"/>
      <c r="G226" s="27"/>
      <c r="I226" s="32"/>
      <c r="L226" s="29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</row>
    <row r="227" spans="1:44" s="33" customFormat="1" ht="18" customHeight="1">
      <c r="A227" s="21"/>
      <c r="B227" s="30"/>
      <c r="C227" s="21"/>
      <c r="D227" s="21"/>
      <c r="E227" s="31"/>
      <c r="F227" s="32"/>
      <c r="G227" s="27"/>
      <c r="I227" s="32"/>
      <c r="L227" s="29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</row>
    <row r="228" spans="1:44" s="33" customFormat="1" ht="18" customHeight="1">
      <c r="A228" s="21"/>
      <c r="B228" s="30"/>
      <c r="C228" s="21"/>
      <c r="D228" s="21"/>
      <c r="E228" s="31"/>
      <c r="F228" s="32"/>
      <c r="G228" s="27"/>
      <c r="I228" s="32"/>
      <c r="L228" s="29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</row>
    <row r="229" spans="1:44" s="33" customFormat="1" ht="18" customHeight="1">
      <c r="A229" s="21"/>
      <c r="B229" s="30"/>
      <c r="C229" s="21"/>
      <c r="D229" s="21"/>
      <c r="E229" s="31"/>
      <c r="F229" s="32"/>
      <c r="G229" s="27"/>
      <c r="I229" s="32"/>
      <c r="L229" s="29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</row>
    <row r="230" spans="1:44" s="33" customFormat="1" ht="18" customHeight="1">
      <c r="A230" s="21"/>
      <c r="B230" s="30"/>
      <c r="C230" s="21"/>
      <c r="D230" s="21"/>
      <c r="E230" s="31"/>
      <c r="F230" s="32"/>
      <c r="G230" s="27"/>
      <c r="I230" s="32"/>
      <c r="L230" s="29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</row>
    <row r="231" spans="1:44" s="33" customFormat="1" ht="18" customHeight="1">
      <c r="A231" s="21"/>
      <c r="B231" s="30"/>
      <c r="C231" s="21"/>
      <c r="D231" s="21"/>
      <c r="E231" s="31"/>
      <c r="F231" s="32"/>
      <c r="G231" s="27"/>
      <c r="I231" s="32"/>
      <c r="L231" s="29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</row>
    <row r="232" spans="1:44" s="33" customFormat="1" ht="18" customHeight="1">
      <c r="A232" s="21"/>
      <c r="B232" s="30"/>
      <c r="C232" s="21"/>
      <c r="D232" s="21"/>
      <c r="E232" s="31"/>
      <c r="F232" s="32"/>
      <c r="G232" s="27"/>
      <c r="I232" s="32"/>
      <c r="L232" s="29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</row>
    <row r="233" spans="1:44" s="33" customFormat="1" ht="18" customHeight="1">
      <c r="A233" s="21"/>
      <c r="B233" s="30"/>
      <c r="C233" s="21"/>
      <c r="D233" s="21"/>
      <c r="E233" s="31"/>
      <c r="F233" s="32"/>
      <c r="G233" s="27"/>
      <c r="I233" s="32"/>
      <c r="L233" s="29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</row>
    <row r="234" spans="1:44" s="33" customFormat="1" ht="18" customHeight="1">
      <c r="A234" s="21"/>
      <c r="B234" s="30"/>
      <c r="C234" s="21"/>
      <c r="D234" s="21"/>
      <c r="E234" s="31"/>
      <c r="F234" s="32"/>
      <c r="G234" s="27"/>
      <c r="I234" s="32"/>
      <c r="L234" s="29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</row>
    <row r="235" spans="1:44" s="33" customFormat="1" ht="18" customHeight="1">
      <c r="A235" s="21"/>
      <c r="B235" s="30"/>
      <c r="C235" s="21"/>
      <c r="D235" s="21"/>
      <c r="E235" s="31"/>
      <c r="F235" s="32"/>
      <c r="G235" s="27"/>
      <c r="I235" s="32"/>
      <c r="L235" s="29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</row>
    <row r="236" spans="1:44" s="33" customFormat="1" ht="18" customHeight="1">
      <c r="A236" s="21"/>
      <c r="B236" s="30"/>
      <c r="C236" s="21"/>
      <c r="D236" s="21"/>
      <c r="E236" s="31"/>
      <c r="F236" s="32"/>
      <c r="G236" s="27"/>
      <c r="I236" s="32"/>
      <c r="L236" s="29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</row>
    <row r="237" spans="1:44" s="33" customFormat="1" ht="18" customHeight="1">
      <c r="A237" s="21"/>
      <c r="B237" s="30"/>
      <c r="C237" s="21"/>
      <c r="D237" s="21"/>
      <c r="E237" s="31"/>
      <c r="F237" s="32"/>
      <c r="G237" s="27"/>
      <c r="I237" s="32"/>
      <c r="L237" s="29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</row>
    <row r="238" spans="1:44" s="33" customFormat="1" ht="18" customHeight="1">
      <c r="A238" s="21"/>
      <c r="B238" s="30"/>
      <c r="C238" s="21"/>
      <c r="D238" s="21"/>
      <c r="E238" s="31"/>
      <c r="F238" s="32"/>
      <c r="G238" s="27"/>
      <c r="I238" s="32"/>
      <c r="L238" s="29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</row>
    <row r="239" spans="1:44" s="33" customFormat="1" ht="18" customHeight="1">
      <c r="A239" s="21"/>
      <c r="B239" s="30"/>
      <c r="C239" s="21"/>
      <c r="D239" s="21"/>
      <c r="E239" s="31"/>
      <c r="F239" s="32"/>
      <c r="G239" s="27"/>
      <c r="I239" s="32"/>
      <c r="L239" s="29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</row>
    <row r="240" spans="1:44" s="33" customFormat="1" ht="18" customHeight="1">
      <c r="A240" s="21"/>
      <c r="B240" s="30"/>
      <c r="C240" s="21"/>
      <c r="D240" s="21"/>
      <c r="E240" s="31"/>
      <c r="F240" s="32"/>
      <c r="G240" s="27"/>
      <c r="I240" s="32"/>
      <c r="L240" s="29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</row>
    <row r="241" spans="1:44" s="33" customFormat="1" ht="18" customHeight="1">
      <c r="A241" s="21"/>
      <c r="B241" s="30"/>
      <c r="C241" s="21"/>
      <c r="D241" s="21"/>
      <c r="E241" s="31"/>
      <c r="F241" s="32"/>
      <c r="G241" s="27"/>
      <c r="I241" s="32"/>
      <c r="L241" s="29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</row>
    <row r="242" spans="1:44" s="33" customFormat="1" ht="18" customHeight="1">
      <c r="A242" s="21"/>
      <c r="B242" s="30"/>
      <c r="C242" s="21"/>
      <c r="D242" s="21"/>
      <c r="E242" s="31"/>
      <c r="F242" s="32"/>
      <c r="G242" s="27"/>
      <c r="I242" s="32"/>
      <c r="L242" s="29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</row>
    <row r="243" spans="1:44" s="33" customFormat="1" ht="18" customHeight="1">
      <c r="A243" s="21"/>
      <c r="B243" s="30"/>
      <c r="C243" s="21"/>
      <c r="D243" s="21"/>
      <c r="E243" s="31"/>
      <c r="F243" s="32"/>
      <c r="G243" s="27"/>
      <c r="I243" s="32"/>
      <c r="L243" s="29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</row>
    <row r="244" spans="1:44" s="33" customFormat="1" ht="18" customHeight="1">
      <c r="A244" s="21"/>
      <c r="B244" s="30"/>
      <c r="C244" s="21"/>
      <c r="D244" s="21"/>
      <c r="E244" s="31"/>
      <c r="F244" s="32"/>
      <c r="G244" s="27"/>
      <c r="I244" s="32"/>
      <c r="L244" s="29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</row>
    <row r="245" spans="1:44" s="33" customFormat="1" ht="18" customHeight="1">
      <c r="A245" s="21"/>
      <c r="B245" s="30"/>
      <c r="C245" s="21"/>
      <c r="D245" s="21"/>
      <c r="E245" s="31"/>
      <c r="F245" s="32"/>
      <c r="G245" s="27"/>
      <c r="I245" s="32"/>
      <c r="L245" s="29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</row>
    <row r="246" spans="1:44" s="33" customFormat="1" ht="18" customHeight="1">
      <c r="A246" s="21"/>
      <c r="B246" s="30"/>
      <c r="C246" s="21"/>
      <c r="D246" s="21"/>
      <c r="E246" s="31"/>
      <c r="F246" s="32"/>
      <c r="G246" s="27"/>
      <c r="I246" s="32"/>
      <c r="L246" s="29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</row>
    <row r="247" spans="1:44" s="33" customFormat="1" ht="18" customHeight="1">
      <c r="A247" s="21"/>
      <c r="B247" s="30"/>
      <c r="C247" s="21"/>
      <c r="D247" s="21"/>
      <c r="E247" s="31"/>
      <c r="F247" s="32"/>
      <c r="G247" s="27"/>
      <c r="I247" s="32"/>
      <c r="L247" s="29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</row>
    <row r="248" spans="1:44" s="33" customFormat="1" ht="18" customHeight="1">
      <c r="A248" s="21"/>
      <c r="B248" s="30"/>
      <c r="C248" s="21"/>
      <c r="D248" s="21"/>
      <c r="E248" s="31"/>
      <c r="F248" s="32"/>
      <c r="G248" s="27"/>
      <c r="I248" s="32"/>
      <c r="L248" s="29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</row>
    <row r="249" spans="1:44" s="33" customFormat="1" ht="18" customHeight="1">
      <c r="A249" s="21"/>
      <c r="B249" s="30"/>
      <c r="C249" s="21"/>
      <c r="D249" s="21"/>
      <c r="E249" s="31"/>
      <c r="F249" s="32"/>
      <c r="G249" s="27"/>
      <c r="I249" s="32"/>
      <c r="L249" s="29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</row>
    <row r="250" spans="1:44" s="33" customFormat="1" ht="18" customHeight="1">
      <c r="A250" s="21"/>
      <c r="B250" s="30"/>
      <c r="C250" s="21"/>
      <c r="D250" s="21"/>
      <c r="E250" s="31"/>
      <c r="F250" s="32"/>
      <c r="G250" s="27"/>
      <c r="I250" s="32"/>
      <c r="L250" s="29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</row>
    <row r="251" spans="1:44" s="33" customFormat="1" ht="18" customHeight="1">
      <c r="A251" s="21"/>
      <c r="B251" s="30"/>
      <c r="C251" s="21"/>
      <c r="D251" s="21"/>
      <c r="E251" s="31"/>
      <c r="F251" s="32"/>
      <c r="G251" s="27"/>
      <c r="I251" s="32"/>
      <c r="L251" s="29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</row>
    <row r="252" spans="1:44" s="33" customFormat="1" ht="18" customHeight="1">
      <c r="A252" s="21"/>
      <c r="B252" s="30"/>
      <c r="C252" s="21"/>
      <c r="D252" s="21"/>
      <c r="E252" s="31"/>
      <c r="F252" s="32"/>
      <c r="G252" s="27"/>
      <c r="I252" s="32"/>
      <c r="L252" s="29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</row>
    <row r="253" spans="1:44" s="33" customFormat="1" ht="18" customHeight="1">
      <c r="A253" s="21"/>
      <c r="B253" s="30"/>
      <c r="C253" s="21"/>
      <c r="D253" s="21"/>
      <c r="E253" s="31"/>
      <c r="F253" s="32"/>
      <c r="G253" s="27"/>
      <c r="I253" s="32"/>
      <c r="L253" s="29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</row>
    <row r="254" spans="1:44" s="33" customFormat="1" ht="18" customHeight="1">
      <c r="A254" s="21"/>
      <c r="B254" s="30"/>
      <c r="C254" s="21"/>
      <c r="D254" s="21"/>
      <c r="E254" s="31"/>
      <c r="F254" s="32"/>
      <c r="G254" s="27"/>
      <c r="I254" s="32"/>
      <c r="L254" s="29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</row>
    <row r="255" spans="1:44" s="33" customFormat="1" ht="18" customHeight="1">
      <c r="A255" s="21"/>
      <c r="B255" s="30"/>
      <c r="C255" s="21"/>
      <c r="D255" s="21"/>
      <c r="E255" s="31"/>
      <c r="F255" s="32"/>
      <c r="G255" s="27"/>
      <c r="I255" s="32"/>
      <c r="L255" s="29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</row>
    <row r="256" spans="1:44" s="33" customFormat="1" ht="18" customHeight="1">
      <c r="A256" s="21"/>
      <c r="B256" s="30"/>
      <c r="C256" s="21"/>
      <c r="D256" s="21"/>
      <c r="E256" s="31"/>
      <c r="F256" s="32"/>
      <c r="G256" s="27"/>
      <c r="I256" s="32"/>
      <c r="L256" s="29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</row>
    <row r="257" spans="1:44" s="33" customFormat="1" ht="18" customHeight="1">
      <c r="A257" s="21"/>
      <c r="B257" s="30"/>
      <c r="C257" s="21"/>
      <c r="D257" s="21"/>
      <c r="E257" s="31"/>
      <c r="F257" s="32"/>
      <c r="G257" s="27"/>
      <c r="I257" s="32"/>
      <c r="L257" s="29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</row>
    <row r="258" spans="1:44" s="33" customFormat="1" ht="18" customHeight="1">
      <c r="A258" s="21"/>
      <c r="B258" s="30"/>
      <c r="C258" s="21"/>
      <c r="D258" s="21"/>
      <c r="E258" s="31"/>
      <c r="F258" s="32"/>
      <c r="G258" s="27"/>
      <c r="I258" s="32"/>
      <c r="L258" s="29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</row>
    <row r="259" spans="1:44" s="33" customFormat="1" ht="18" customHeight="1">
      <c r="A259" s="21"/>
      <c r="B259" s="30"/>
      <c r="C259" s="21"/>
      <c r="D259" s="21"/>
      <c r="E259" s="31"/>
      <c r="F259" s="32"/>
      <c r="G259" s="27"/>
      <c r="I259" s="32"/>
      <c r="L259" s="29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</row>
    <row r="260" spans="1:44" s="33" customFormat="1" ht="18" customHeight="1">
      <c r="A260" s="21"/>
      <c r="B260" s="30"/>
      <c r="C260" s="21"/>
      <c r="D260" s="21"/>
      <c r="E260" s="31"/>
      <c r="F260" s="32"/>
      <c r="G260" s="27"/>
      <c r="I260" s="32"/>
      <c r="L260" s="29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</row>
    <row r="261" spans="1:44" s="33" customFormat="1" ht="18" customHeight="1">
      <c r="A261" s="21"/>
      <c r="B261" s="30"/>
      <c r="C261" s="21"/>
      <c r="D261" s="21"/>
      <c r="E261" s="31"/>
      <c r="F261" s="32"/>
      <c r="G261" s="27"/>
      <c r="I261" s="32"/>
      <c r="L261" s="29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</row>
    <row r="262" spans="1:44" s="33" customFormat="1" ht="18" customHeight="1">
      <c r="A262" s="21"/>
      <c r="B262" s="30"/>
      <c r="C262" s="21"/>
      <c r="D262" s="21"/>
      <c r="E262" s="31"/>
      <c r="F262" s="32"/>
      <c r="G262" s="27"/>
      <c r="I262" s="32"/>
      <c r="L262" s="29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</row>
    <row r="263" spans="1:44" s="33" customFormat="1" ht="18" customHeight="1">
      <c r="A263" s="21"/>
      <c r="B263" s="30"/>
      <c r="C263" s="21"/>
      <c r="D263" s="21"/>
      <c r="E263" s="31"/>
      <c r="F263" s="32"/>
      <c r="G263" s="27"/>
      <c r="I263" s="32"/>
      <c r="L263" s="29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</row>
    <row r="264" spans="1:44" s="33" customFormat="1" ht="18" customHeight="1">
      <c r="A264" s="21"/>
      <c r="B264" s="30"/>
      <c r="C264" s="21"/>
      <c r="D264" s="21"/>
      <c r="E264" s="31"/>
      <c r="F264" s="32"/>
      <c r="G264" s="27"/>
      <c r="I264" s="32"/>
      <c r="L264" s="29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</row>
    <row r="265" spans="1:44" s="33" customFormat="1" ht="18" customHeight="1">
      <c r="A265" s="21"/>
      <c r="B265" s="30"/>
      <c r="C265" s="21"/>
      <c r="D265" s="21"/>
      <c r="E265" s="31"/>
      <c r="F265" s="32"/>
      <c r="G265" s="27"/>
      <c r="I265" s="32"/>
      <c r="L265" s="29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</row>
    <row r="266" spans="1:44" s="33" customFormat="1" ht="18" customHeight="1">
      <c r="A266" s="21"/>
      <c r="B266" s="30"/>
      <c r="C266" s="21"/>
      <c r="D266" s="21"/>
      <c r="E266" s="31"/>
      <c r="F266" s="32"/>
      <c r="G266" s="27"/>
      <c r="I266" s="32"/>
      <c r="L266" s="29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</row>
    <row r="267" spans="1:44" s="33" customFormat="1" ht="18" customHeight="1">
      <c r="A267" s="21"/>
      <c r="B267" s="30"/>
      <c r="C267" s="21"/>
      <c r="D267" s="21"/>
      <c r="E267" s="31"/>
      <c r="F267" s="32"/>
      <c r="G267" s="27"/>
      <c r="I267" s="32"/>
      <c r="L267" s="29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</row>
    <row r="268" spans="1:44" s="33" customFormat="1" ht="18" customHeight="1">
      <c r="A268" s="21"/>
      <c r="B268" s="30"/>
      <c r="C268" s="21"/>
      <c r="D268" s="21"/>
      <c r="E268" s="31"/>
      <c r="F268" s="32"/>
      <c r="G268" s="27"/>
      <c r="I268" s="32"/>
      <c r="L268" s="29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</row>
    <row r="269" spans="1:44" s="33" customFormat="1" ht="18" customHeight="1">
      <c r="A269" s="21"/>
      <c r="B269" s="30"/>
      <c r="C269" s="21"/>
      <c r="D269" s="21"/>
      <c r="E269" s="31"/>
      <c r="F269" s="32"/>
      <c r="G269" s="27"/>
      <c r="I269" s="32"/>
      <c r="L269" s="29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</row>
    <row r="270" spans="1:44" s="33" customFormat="1" ht="18" customHeight="1">
      <c r="A270" s="21"/>
      <c r="B270" s="30"/>
      <c r="C270" s="21"/>
      <c r="D270" s="21"/>
      <c r="E270" s="31"/>
      <c r="F270" s="32"/>
      <c r="G270" s="27"/>
      <c r="I270" s="32"/>
      <c r="L270" s="29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</row>
    <row r="271" spans="1:44" s="33" customFormat="1" ht="18" customHeight="1">
      <c r="A271" s="21"/>
      <c r="B271" s="30"/>
      <c r="C271" s="21"/>
      <c r="D271" s="21"/>
      <c r="E271" s="31"/>
      <c r="F271" s="32"/>
      <c r="G271" s="27"/>
      <c r="I271" s="32"/>
      <c r="L271" s="29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</row>
    <row r="272" spans="1:44" s="33" customFormat="1" ht="18" customHeight="1">
      <c r="A272" s="21"/>
      <c r="B272" s="30"/>
      <c r="C272" s="21"/>
      <c r="D272" s="21"/>
      <c r="E272" s="31"/>
      <c r="F272" s="32"/>
      <c r="G272" s="27"/>
      <c r="I272" s="32"/>
      <c r="L272" s="29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</row>
    <row r="273" spans="1:44" s="33" customFormat="1" ht="18" customHeight="1">
      <c r="A273" s="21"/>
      <c r="B273" s="30"/>
      <c r="C273" s="21"/>
      <c r="D273" s="21"/>
      <c r="E273" s="31"/>
      <c r="F273" s="32"/>
      <c r="G273" s="27"/>
      <c r="I273" s="32"/>
      <c r="L273" s="29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</row>
    <row r="274" spans="1:44" s="33" customFormat="1" ht="18" customHeight="1">
      <c r="A274" s="21"/>
      <c r="B274" s="30"/>
      <c r="C274" s="21"/>
      <c r="D274" s="21"/>
      <c r="E274" s="31"/>
      <c r="F274" s="32"/>
      <c r="G274" s="27"/>
      <c r="I274" s="32"/>
      <c r="L274" s="29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</row>
    <row r="275" spans="1:44" s="33" customFormat="1" ht="18" customHeight="1">
      <c r="A275" s="21"/>
      <c r="B275" s="30"/>
      <c r="C275" s="21"/>
      <c r="D275" s="21"/>
      <c r="E275" s="31"/>
      <c r="F275" s="32"/>
      <c r="G275" s="27"/>
      <c r="I275" s="32"/>
      <c r="L275" s="29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</row>
    <row r="276" spans="1:44" s="33" customFormat="1" ht="18" customHeight="1">
      <c r="A276" s="21"/>
      <c r="B276" s="30"/>
      <c r="C276" s="21"/>
      <c r="D276" s="21"/>
      <c r="E276" s="31"/>
      <c r="F276" s="32"/>
      <c r="G276" s="27"/>
      <c r="I276" s="32"/>
      <c r="L276" s="29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</row>
    <row r="277" spans="1:44" s="33" customFormat="1" ht="18" customHeight="1">
      <c r="A277" s="21"/>
      <c r="B277" s="30"/>
      <c r="C277" s="21"/>
      <c r="D277" s="21"/>
      <c r="E277" s="31"/>
      <c r="F277" s="32"/>
      <c r="G277" s="27"/>
      <c r="I277" s="32"/>
      <c r="L277" s="29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</row>
    <row r="278" spans="1:44" s="33" customFormat="1" ht="18" customHeight="1">
      <c r="A278" s="21"/>
      <c r="B278" s="30"/>
      <c r="C278" s="21"/>
      <c r="D278" s="21"/>
      <c r="E278" s="31"/>
      <c r="F278" s="32"/>
      <c r="G278" s="27"/>
      <c r="I278" s="32"/>
      <c r="L278" s="29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</row>
    <row r="279" spans="1:44" s="33" customFormat="1" ht="18" customHeight="1">
      <c r="A279" s="21"/>
      <c r="B279" s="30"/>
      <c r="C279" s="21"/>
      <c r="D279" s="21"/>
      <c r="E279" s="31"/>
      <c r="F279" s="32"/>
      <c r="G279" s="27"/>
      <c r="I279" s="32"/>
      <c r="L279" s="29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</row>
    <row r="280" spans="1:44" s="33" customFormat="1" ht="18" customHeight="1">
      <c r="A280" s="21"/>
      <c r="B280" s="30"/>
      <c r="C280" s="21"/>
      <c r="D280" s="21"/>
      <c r="E280" s="31"/>
      <c r="F280" s="32"/>
      <c r="G280" s="27"/>
      <c r="I280" s="32"/>
      <c r="L280" s="29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</row>
    <row r="281" spans="1:44" s="33" customFormat="1" ht="18" customHeight="1">
      <c r="A281" s="21"/>
      <c r="B281" s="30"/>
      <c r="C281" s="21"/>
      <c r="D281" s="21"/>
      <c r="E281" s="31"/>
      <c r="F281" s="32"/>
      <c r="G281" s="27"/>
      <c r="I281" s="32"/>
      <c r="L281" s="29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</row>
    <row r="282" spans="1:44" s="33" customFormat="1" ht="18" customHeight="1">
      <c r="A282" s="21"/>
      <c r="B282" s="30"/>
      <c r="C282" s="21"/>
      <c r="D282" s="21"/>
      <c r="E282" s="31"/>
      <c r="F282" s="32"/>
      <c r="G282" s="27"/>
      <c r="I282" s="32"/>
      <c r="L282" s="29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</row>
    <row r="283" spans="1:44" s="33" customFormat="1" ht="18" customHeight="1">
      <c r="A283" s="21"/>
      <c r="B283" s="30"/>
      <c r="C283" s="21"/>
      <c r="D283" s="21"/>
      <c r="E283" s="31"/>
      <c r="F283" s="32"/>
      <c r="G283" s="27"/>
      <c r="I283" s="32"/>
      <c r="L283" s="29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</row>
    <row r="284" spans="1:44" s="33" customFormat="1" ht="18" customHeight="1">
      <c r="A284" s="21"/>
      <c r="B284" s="30"/>
      <c r="C284" s="21"/>
      <c r="D284" s="21"/>
      <c r="E284" s="31"/>
      <c r="F284" s="32"/>
      <c r="G284" s="27"/>
      <c r="I284" s="32"/>
      <c r="L284" s="29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</row>
    <row r="285" spans="1:44" s="33" customFormat="1" ht="18" customHeight="1">
      <c r="A285" s="21"/>
      <c r="B285" s="30"/>
      <c r="C285" s="21"/>
      <c r="D285" s="21"/>
      <c r="E285" s="31"/>
      <c r="F285" s="32"/>
      <c r="G285" s="27"/>
      <c r="I285" s="32"/>
      <c r="L285" s="29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</row>
    <row r="286" spans="1:44" s="33" customFormat="1" ht="18" customHeight="1">
      <c r="A286" s="21"/>
      <c r="B286" s="30"/>
      <c r="C286" s="21"/>
      <c r="D286" s="21"/>
      <c r="E286" s="31"/>
      <c r="F286" s="32"/>
      <c r="G286" s="27"/>
      <c r="I286" s="32"/>
      <c r="L286" s="29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</row>
    <row r="287" spans="1:44" s="33" customFormat="1" ht="18" customHeight="1">
      <c r="A287" s="21"/>
      <c r="B287" s="30"/>
      <c r="C287" s="21"/>
      <c r="D287" s="21"/>
      <c r="E287" s="31"/>
      <c r="F287" s="32"/>
      <c r="G287" s="27"/>
      <c r="I287" s="32"/>
      <c r="L287" s="29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</row>
    <row r="288" spans="1:44" s="33" customFormat="1" ht="18" customHeight="1">
      <c r="A288" s="21"/>
      <c r="B288" s="30"/>
      <c r="C288" s="21"/>
      <c r="D288" s="21"/>
      <c r="E288" s="31"/>
      <c r="F288" s="32"/>
      <c r="G288" s="27"/>
      <c r="I288" s="32"/>
      <c r="L288" s="29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</row>
    <row r="289" spans="1:44" s="33" customFormat="1" ht="18" customHeight="1">
      <c r="A289" s="21"/>
      <c r="B289" s="30"/>
      <c r="C289" s="21"/>
      <c r="D289" s="21"/>
      <c r="E289" s="31"/>
      <c r="F289" s="32"/>
      <c r="G289" s="27"/>
      <c r="I289" s="32"/>
      <c r="L289" s="29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</row>
    <row r="290" spans="1:44" s="33" customFormat="1" ht="18" customHeight="1">
      <c r="A290" s="21"/>
      <c r="B290" s="30"/>
      <c r="C290" s="21"/>
      <c r="D290" s="21"/>
      <c r="E290" s="31"/>
      <c r="F290" s="32"/>
      <c r="G290" s="27"/>
      <c r="I290" s="32"/>
      <c r="L290" s="29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</row>
    <row r="291" spans="1:44" s="33" customFormat="1" ht="18" customHeight="1">
      <c r="A291" s="21"/>
      <c r="B291" s="30"/>
      <c r="C291" s="21"/>
      <c r="D291" s="21"/>
      <c r="E291" s="31"/>
      <c r="F291" s="32"/>
      <c r="G291" s="27"/>
      <c r="I291" s="32"/>
      <c r="L291" s="29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</row>
    <row r="292" spans="1:44" s="33" customFormat="1" ht="18" customHeight="1">
      <c r="A292" s="21"/>
      <c r="B292" s="30"/>
      <c r="C292" s="21"/>
      <c r="D292" s="21"/>
      <c r="E292" s="31"/>
      <c r="F292" s="32"/>
      <c r="G292" s="27"/>
      <c r="I292" s="32"/>
      <c r="L292" s="29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</row>
    <row r="293" spans="1:44" s="33" customFormat="1" ht="18" customHeight="1">
      <c r="A293" s="21"/>
      <c r="B293" s="30"/>
      <c r="C293" s="21"/>
      <c r="D293" s="21"/>
      <c r="E293" s="31"/>
      <c r="F293" s="32"/>
      <c r="G293" s="27"/>
      <c r="I293" s="32"/>
      <c r="L293" s="29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</row>
    <row r="294" spans="1:44" s="33" customFormat="1" ht="18" customHeight="1">
      <c r="A294" s="21"/>
      <c r="B294" s="30"/>
      <c r="C294" s="21"/>
      <c r="D294" s="21"/>
      <c r="E294" s="31"/>
      <c r="F294" s="32"/>
      <c r="G294" s="27"/>
      <c r="I294" s="32"/>
      <c r="L294" s="29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</row>
    <row r="295" spans="1:44" s="33" customFormat="1" ht="18" customHeight="1">
      <c r="A295" s="21"/>
      <c r="B295" s="30"/>
      <c r="C295" s="21"/>
      <c r="D295" s="21"/>
      <c r="E295" s="31"/>
      <c r="F295" s="32"/>
      <c r="G295" s="27"/>
      <c r="I295" s="32"/>
      <c r="L295" s="29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</row>
    <row r="296" spans="1:44" s="33" customFormat="1" ht="18" customHeight="1">
      <c r="A296" s="21"/>
      <c r="B296" s="30"/>
      <c r="C296" s="21"/>
      <c r="D296" s="21"/>
      <c r="E296" s="31"/>
      <c r="F296" s="32"/>
      <c r="G296" s="27"/>
      <c r="I296" s="32"/>
      <c r="L296" s="29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</row>
    <row r="297" spans="1:44" s="33" customFormat="1" ht="18" customHeight="1">
      <c r="A297" s="21"/>
      <c r="B297" s="30"/>
      <c r="C297" s="21"/>
      <c r="D297" s="21"/>
      <c r="E297" s="31"/>
      <c r="F297" s="32"/>
      <c r="G297" s="27"/>
      <c r="I297" s="32"/>
      <c r="L297" s="29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</row>
    <row r="298" spans="1:44" s="33" customFormat="1" ht="18" customHeight="1">
      <c r="A298" s="21"/>
      <c r="B298" s="30"/>
      <c r="C298" s="21"/>
      <c r="D298" s="21"/>
      <c r="E298" s="31"/>
      <c r="F298" s="32"/>
      <c r="G298" s="27"/>
      <c r="I298" s="32"/>
      <c r="L298" s="29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</row>
    <row r="299" spans="1:44" s="33" customFormat="1" ht="18" customHeight="1">
      <c r="A299" s="21"/>
      <c r="B299" s="30"/>
      <c r="C299" s="21"/>
      <c r="D299" s="21"/>
      <c r="E299" s="31"/>
      <c r="F299" s="32"/>
      <c r="G299" s="27"/>
      <c r="I299" s="32"/>
      <c r="L299" s="29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</row>
    <row r="300" spans="1:44" s="33" customFormat="1" ht="18" customHeight="1">
      <c r="A300" s="21"/>
      <c r="B300" s="30"/>
      <c r="C300" s="21"/>
      <c r="D300" s="21"/>
      <c r="E300" s="31"/>
      <c r="F300" s="32"/>
      <c r="G300" s="27"/>
      <c r="I300" s="32"/>
      <c r="L300" s="29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</row>
    <row r="301" spans="1:44" s="33" customFormat="1" ht="18" customHeight="1">
      <c r="A301" s="21"/>
      <c r="B301" s="30"/>
      <c r="C301" s="21"/>
      <c r="D301" s="21"/>
      <c r="E301" s="31"/>
      <c r="F301" s="32"/>
      <c r="G301" s="27"/>
      <c r="I301" s="32"/>
      <c r="L301" s="29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</row>
    <row r="302" spans="1:44" s="33" customFormat="1" ht="18" customHeight="1">
      <c r="A302" s="21"/>
      <c r="B302" s="30"/>
      <c r="C302" s="21"/>
      <c r="D302" s="21"/>
      <c r="E302" s="31"/>
      <c r="F302" s="32"/>
      <c r="G302" s="27"/>
      <c r="I302" s="32"/>
      <c r="L302" s="29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</row>
    <row r="303" spans="1:44" s="33" customFormat="1" ht="18" customHeight="1">
      <c r="A303" s="21"/>
      <c r="B303" s="30"/>
      <c r="C303" s="21"/>
      <c r="D303" s="21"/>
      <c r="E303" s="31"/>
      <c r="F303" s="32"/>
      <c r="G303" s="27"/>
      <c r="I303" s="32"/>
      <c r="L303" s="29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</row>
    <row r="304" spans="1:44" s="33" customFormat="1" ht="18" customHeight="1">
      <c r="A304" s="21"/>
      <c r="B304" s="30"/>
      <c r="C304" s="21"/>
      <c r="D304" s="21"/>
      <c r="E304" s="31"/>
      <c r="F304" s="32"/>
      <c r="G304" s="27"/>
      <c r="I304" s="32"/>
      <c r="L304" s="29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</row>
    <row r="305" spans="1:44" s="33" customFormat="1" ht="18" customHeight="1">
      <c r="A305" s="21"/>
      <c r="B305" s="30"/>
      <c r="C305" s="21"/>
      <c r="D305" s="21"/>
      <c r="E305" s="31"/>
      <c r="F305" s="32"/>
      <c r="G305" s="27"/>
      <c r="I305" s="32"/>
      <c r="L305" s="29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</row>
    <row r="306" spans="1:44" s="33" customFormat="1" ht="18" customHeight="1">
      <c r="A306" s="21"/>
      <c r="B306" s="30"/>
      <c r="C306" s="21"/>
      <c r="D306" s="21"/>
      <c r="E306" s="31"/>
      <c r="F306" s="32"/>
      <c r="G306" s="27"/>
      <c r="I306" s="32"/>
      <c r="L306" s="29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</row>
    <row r="307" spans="1:44" s="33" customFormat="1" ht="18" customHeight="1">
      <c r="A307" s="21"/>
      <c r="B307" s="30"/>
      <c r="C307" s="21"/>
      <c r="D307" s="21"/>
      <c r="E307" s="31"/>
      <c r="F307" s="32"/>
      <c r="G307" s="27"/>
      <c r="I307" s="32"/>
      <c r="L307" s="29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</row>
    <row r="308" spans="1:44" s="33" customFormat="1" ht="18" customHeight="1">
      <c r="A308" s="21"/>
      <c r="B308" s="30"/>
      <c r="C308" s="21"/>
      <c r="D308" s="21"/>
      <c r="E308" s="31"/>
      <c r="F308" s="32"/>
      <c r="G308" s="27"/>
      <c r="I308" s="32"/>
      <c r="L308" s="29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</row>
    <row r="309" spans="1:44" s="33" customFormat="1" ht="18" customHeight="1">
      <c r="A309" s="21"/>
      <c r="B309" s="30"/>
      <c r="C309" s="21"/>
      <c r="D309" s="21"/>
      <c r="E309" s="31"/>
      <c r="F309" s="32"/>
      <c r="G309" s="27"/>
      <c r="I309" s="32"/>
      <c r="L309" s="29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</row>
    <row r="310" spans="1:44" s="33" customFormat="1" ht="18" customHeight="1">
      <c r="A310" s="21"/>
      <c r="B310" s="30"/>
      <c r="C310" s="21"/>
      <c r="D310" s="21"/>
      <c r="E310" s="31"/>
      <c r="F310" s="32"/>
      <c r="G310" s="27"/>
      <c r="I310" s="32"/>
      <c r="L310" s="29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</row>
    <row r="311" spans="1:44" s="33" customFormat="1" ht="18" customHeight="1">
      <c r="A311" s="21"/>
      <c r="B311" s="30"/>
      <c r="C311" s="21"/>
      <c r="D311" s="21"/>
      <c r="E311" s="31"/>
      <c r="F311" s="32"/>
      <c r="G311" s="27"/>
      <c r="I311" s="32"/>
      <c r="L311" s="29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</row>
    <row r="312" spans="1:44" s="33" customFormat="1" ht="18" customHeight="1">
      <c r="A312" s="21"/>
      <c r="B312" s="30"/>
      <c r="C312" s="21"/>
      <c r="D312" s="21"/>
      <c r="E312" s="31"/>
      <c r="F312" s="32"/>
      <c r="G312" s="27"/>
      <c r="I312" s="32"/>
      <c r="L312" s="29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</row>
    <row r="313" spans="1:44" s="33" customFormat="1" ht="18" customHeight="1">
      <c r="A313" s="21"/>
      <c r="B313" s="30"/>
      <c r="C313" s="21"/>
      <c r="D313" s="21"/>
      <c r="E313" s="31"/>
      <c r="F313" s="32"/>
      <c r="G313" s="27"/>
      <c r="I313" s="32"/>
      <c r="L313" s="29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</row>
    <row r="314" spans="1:44" s="33" customFormat="1" ht="18" customHeight="1">
      <c r="A314" s="21"/>
      <c r="B314" s="30"/>
      <c r="C314" s="21"/>
      <c r="D314" s="21"/>
      <c r="E314" s="31"/>
      <c r="F314" s="32"/>
      <c r="G314" s="27"/>
      <c r="I314" s="32"/>
      <c r="L314" s="29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</row>
    <row r="315" spans="1:44" s="33" customFormat="1" ht="18" customHeight="1">
      <c r="A315" s="21"/>
      <c r="B315" s="30"/>
      <c r="C315" s="21"/>
      <c r="D315" s="21"/>
      <c r="E315" s="31"/>
      <c r="F315" s="32"/>
      <c r="G315" s="27"/>
      <c r="I315" s="32"/>
      <c r="L315" s="29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</row>
    <row r="316" spans="1:44" s="33" customFormat="1" ht="18" customHeight="1">
      <c r="A316" s="21"/>
      <c r="B316" s="30"/>
      <c r="C316" s="21"/>
      <c r="D316" s="21"/>
      <c r="E316" s="31"/>
      <c r="F316" s="32"/>
      <c r="G316" s="27"/>
      <c r="I316" s="32"/>
      <c r="L316" s="29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</row>
    <row r="317" spans="1:44" s="33" customFormat="1" ht="18" customHeight="1">
      <c r="A317" s="21"/>
      <c r="B317" s="30"/>
      <c r="C317" s="21"/>
      <c r="D317" s="21"/>
      <c r="E317" s="31"/>
      <c r="F317" s="32"/>
      <c r="G317" s="27"/>
      <c r="I317" s="32"/>
      <c r="L317" s="29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</row>
    <row r="318" spans="1:44" s="33" customFormat="1" ht="18" customHeight="1">
      <c r="A318" s="21"/>
      <c r="B318" s="30"/>
      <c r="C318" s="21"/>
      <c r="D318" s="21"/>
      <c r="E318" s="31"/>
      <c r="F318" s="32"/>
      <c r="G318" s="27"/>
      <c r="I318" s="32"/>
      <c r="L318" s="29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</row>
    <row r="319" spans="1:44" s="33" customFormat="1" ht="18" customHeight="1">
      <c r="A319" s="21"/>
      <c r="B319" s="30"/>
      <c r="C319" s="21"/>
      <c r="D319" s="21"/>
      <c r="E319" s="31"/>
      <c r="F319" s="32"/>
      <c r="G319" s="27"/>
      <c r="I319" s="32"/>
      <c r="L319" s="29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</row>
    <row r="320" spans="1:44" s="33" customFormat="1" ht="18" customHeight="1">
      <c r="A320" s="21"/>
      <c r="B320" s="30"/>
      <c r="C320" s="21"/>
      <c r="D320" s="21"/>
      <c r="E320" s="31"/>
      <c r="F320" s="32"/>
      <c r="G320" s="27"/>
      <c r="I320" s="32"/>
      <c r="L320" s="29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</row>
    <row r="321" spans="1:44" s="33" customFormat="1" ht="18" customHeight="1">
      <c r="A321" s="21"/>
      <c r="B321" s="30"/>
      <c r="C321" s="21"/>
      <c r="D321" s="21"/>
      <c r="E321" s="31"/>
      <c r="F321" s="32"/>
      <c r="G321" s="27"/>
      <c r="I321" s="32"/>
      <c r="L321" s="29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</row>
    <row r="322" spans="1:44" s="33" customFormat="1" ht="18" customHeight="1">
      <c r="A322" s="21"/>
      <c r="B322" s="30"/>
      <c r="C322" s="21"/>
      <c r="D322" s="21"/>
      <c r="E322" s="31"/>
      <c r="F322" s="32"/>
      <c r="G322" s="27"/>
      <c r="I322" s="32"/>
      <c r="L322" s="29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</row>
    <row r="323" spans="1:44" s="33" customFormat="1" ht="18" customHeight="1">
      <c r="A323" s="21"/>
      <c r="B323" s="30"/>
      <c r="C323" s="21"/>
      <c r="D323" s="21"/>
      <c r="E323" s="31"/>
      <c r="F323" s="32"/>
      <c r="G323" s="27"/>
      <c r="I323" s="32"/>
      <c r="L323" s="29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</row>
    <row r="324" spans="1:44" s="33" customFormat="1" ht="18" customHeight="1">
      <c r="A324" s="21"/>
      <c r="B324" s="30"/>
      <c r="C324" s="21"/>
      <c r="D324" s="21"/>
      <c r="E324" s="31"/>
      <c r="F324" s="32"/>
      <c r="G324" s="27"/>
      <c r="I324" s="32"/>
      <c r="L324" s="29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</row>
    <row r="325" spans="1:44" s="33" customFormat="1" ht="18" customHeight="1">
      <c r="A325" s="21"/>
      <c r="B325" s="30"/>
      <c r="C325" s="21"/>
      <c r="D325" s="21"/>
      <c r="E325" s="31"/>
      <c r="F325" s="32"/>
      <c r="G325" s="27"/>
      <c r="I325" s="32"/>
      <c r="L325" s="29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</row>
    <row r="326" spans="1:44" s="33" customFormat="1" ht="18" customHeight="1">
      <c r="A326" s="21"/>
      <c r="B326" s="30"/>
      <c r="C326" s="21"/>
      <c r="D326" s="21"/>
      <c r="E326" s="31"/>
      <c r="F326" s="32"/>
      <c r="G326" s="27"/>
      <c r="I326" s="32"/>
      <c r="L326" s="29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</row>
    <row r="327" spans="1:44" s="33" customFormat="1" ht="18" customHeight="1">
      <c r="A327" s="21"/>
      <c r="B327" s="30"/>
      <c r="C327" s="21"/>
      <c r="D327" s="21"/>
      <c r="E327" s="31"/>
      <c r="F327" s="32"/>
      <c r="G327" s="27"/>
      <c r="I327" s="32"/>
      <c r="L327" s="29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</row>
    <row r="328" spans="1:44" s="33" customFormat="1" ht="18" customHeight="1">
      <c r="A328" s="21"/>
      <c r="B328" s="30"/>
      <c r="C328" s="21"/>
      <c r="D328" s="21"/>
      <c r="E328" s="31"/>
      <c r="F328" s="32"/>
      <c r="G328" s="27"/>
      <c r="I328" s="32"/>
      <c r="L328" s="29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</row>
    <row r="329" spans="1:44" s="33" customFormat="1" ht="18" customHeight="1">
      <c r="A329" s="21"/>
      <c r="B329" s="30"/>
      <c r="C329" s="21"/>
      <c r="D329" s="21"/>
      <c r="E329" s="31"/>
      <c r="F329" s="32"/>
      <c r="G329" s="27"/>
      <c r="I329" s="32"/>
      <c r="L329" s="29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</row>
    <row r="330" spans="1:44" s="33" customFormat="1" ht="18" customHeight="1">
      <c r="A330" s="21"/>
      <c r="B330" s="30"/>
      <c r="C330" s="21"/>
      <c r="D330" s="21"/>
      <c r="E330" s="31"/>
      <c r="F330" s="32"/>
      <c r="G330" s="27"/>
      <c r="I330" s="32"/>
      <c r="L330" s="29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</row>
    <row r="331" spans="1:44" s="33" customFormat="1" ht="18" customHeight="1">
      <c r="A331" s="21"/>
      <c r="B331" s="30"/>
      <c r="C331" s="21"/>
      <c r="D331" s="21"/>
      <c r="E331" s="31"/>
      <c r="F331" s="32"/>
      <c r="G331" s="27"/>
      <c r="I331" s="32"/>
      <c r="L331" s="29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</row>
    <row r="332" spans="1:44" s="33" customFormat="1" ht="18" customHeight="1">
      <c r="A332" s="21"/>
      <c r="B332" s="30"/>
      <c r="C332" s="21"/>
      <c r="D332" s="21"/>
      <c r="E332" s="31"/>
      <c r="F332" s="32"/>
      <c r="G332" s="27"/>
      <c r="I332" s="32"/>
      <c r="L332" s="29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</row>
    <row r="333" spans="1:44" s="33" customFormat="1" ht="18" customHeight="1">
      <c r="A333" s="21"/>
      <c r="B333" s="30"/>
      <c r="C333" s="21"/>
      <c r="D333" s="21"/>
      <c r="E333" s="31"/>
      <c r="F333" s="32"/>
      <c r="G333" s="27"/>
      <c r="I333" s="32"/>
      <c r="L333" s="29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</row>
    <row r="334" spans="1:44" s="33" customFormat="1" ht="18" customHeight="1">
      <c r="A334" s="21"/>
      <c r="B334" s="30"/>
      <c r="C334" s="21"/>
      <c r="D334" s="21"/>
      <c r="E334" s="31"/>
      <c r="F334" s="32"/>
      <c r="G334" s="27"/>
      <c r="I334" s="32"/>
      <c r="L334" s="29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</row>
    <row r="335" spans="1:44" s="33" customFormat="1" ht="18" customHeight="1">
      <c r="A335" s="21"/>
      <c r="B335" s="30"/>
      <c r="C335" s="21"/>
      <c r="D335" s="21"/>
      <c r="E335" s="31"/>
      <c r="F335" s="32"/>
      <c r="G335" s="27"/>
      <c r="I335" s="32"/>
      <c r="L335" s="29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</row>
    <row r="336" spans="1:44" s="33" customFormat="1" ht="18" customHeight="1">
      <c r="A336" s="21"/>
      <c r="B336" s="30"/>
      <c r="C336" s="21"/>
      <c r="D336" s="21"/>
      <c r="E336" s="31"/>
      <c r="F336" s="32"/>
      <c r="G336" s="27"/>
      <c r="I336" s="32"/>
      <c r="L336" s="29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</row>
    <row r="337" spans="1:44" s="33" customFormat="1" ht="18" customHeight="1">
      <c r="A337" s="21"/>
      <c r="B337" s="30"/>
      <c r="C337" s="21"/>
      <c r="D337" s="21"/>
      <c r="E337" s="31"/>
      <c r="F337" s="32"/>
      <c r="G337" s="27"/>
      <c r="I337" s="32"/>
      <c r="L337" s="29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</row>
    <row r="338" spans="1:44" s="33" customFormat="1" ht="18" customHeight="1">
      <c r="A338" s="21"/>
      <c r="B338" s="30"/>
      <c r="C338" s="21"/>
      <c r="D338" s="21"/>
      <c r="E338" s="31"/>
      <c r="F338" s="32"/>
      <c r="G338" s="27"/>
      <c r="I338" s="32"/>
      <c r="L338" s="29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</row>
    <row r="339" spans="1:44" s="33" customFormat="1" ht="18" customHeight="1">
      <c r="A339" s="21"/>
      <c r="B339" s="30"/>
      <c r="C339" s="21"/>
      <c r="D339" s="21"/>
      <c r="E339" s="31"/>
      <c r="F339" s="32"/>
      <c r="G339" s="27"/>
      <c r="I339" s="32"/>
      <c r="L339" s="29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</row>
    <row r="340" spans="1:44" s="33" customFormat="1" ht="18" customHeight="1">
      <c r="A340" s="21"/>
      <c r="B340" s="30"/>
      <c r="C340" s="21"/>
      <c r="D340" s="21"/>
      <c r="E340" s="31"/>
      <c r="F340" s="32"/>
      <c r="G340" s="27"/>
      <c r="I340" s="32"/>
      <c r="L340" s="29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</row>
    <row r="341" spans="1:44" s="33" customFormat="1" ht="18" customHeight="1">
      <c r="A341" s="21"/>
      <c r="B341" s="30"/>
      <c r="C341" s="21"/>
      <c r="D341" s="21"/>
      <c r="E341" s="31"/>
      <c r="F341" s="32"/>
      <c r="G341" s="27"/>
      <c r="I341" s="32"/>
      <c r="L341" s="29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</row>
    <row r="342" spans="1:44" s="33" customFormat="1" ht="18" customHeight="1">
      <c r="A342" s="21"/>
      <c r="B342" s="30"/>
      <c r="C342" s="21"/>
      <c r="D342" s="21"/>
      <c r="E342" s="31"/>
      <c r="F342" s="32"/>
      <c r="G342" s="27"/>
      <c r="I342" s="32"/>
      <c r="L342" s="29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</row>
    <row r="343" spans="1:44" s="33" customFormat="1" ht="18" customHeight="1">
      <c r="A343" s="21"/>
      <c r="B343" s="30"/>
      <c r="C343" s="21"/>
      <c r="D343" s="21"/>
      <c r="E343" s="31"/>
      <c r="F343" s="32"/>
      <c r="G343" s="27"/>
      <c r="I343" s="32"/>
      <c r="L343" s="29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</row>
    <row r="344" spans="1:44" s="33" customFormat="1" ht="18" customHeight="1">
      <c r="A344" s="21"/>
      <c r="B344" s="30"/>
      <c r="C344" s="21"/>
      <c r="D344" s="21"/>
      <c r="E344" s="31"/>
      <c r="F344" s="32"/>
      <c r="G344" s="27"/>
      <c r="I344" s="32"/>
      <c r="L344" s="29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</row>
    <row r="345" spans="1:44" s="33" customFormat="1" ht="18" customHeight="1">
      <c r="A345" s="21"/>
      <c r="B345" s="30"/>
      <c r="C345" s="21"/>
      <c r="D345" s="21"/>
      <c r="E345" s="31"/>
      <c r="F345" s="32"/>
      <c r="G345" s="27"/>
      <c r="I345" s="32"/>
      <c r="L345" s="29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</row>
    <row r="346" spans="1:44" s="33" customFormat="1" ht="18" customHeight="1">
      <c r="A346" s="21"/>
      <c r="B346" s="30"/>
      <c r="C346" s="21"/>
      <c r="D346" s="21"/>
      <c r="E346" s="31"/>
      <c r="F346" s="32"/>
      <c r="G346" s="27"/>
      <c r="I346" s="32"/>
      <c r="L346" s="29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</row>
    <row r="347" spans="1:44" s="33" customFormat="1" ht="18" customHeight="1">
      <c r="A347" s="21"/>
      <c r="B347" s="30"/>
      <c r="C347" s="21"/>
      <c r="D347" s="21"/>
      <c r="E347" s="31"/>
      <c r="F347" s="32"/>
      <c r="G347" s="27"/>
      <c r="I347" s="32"/>
      <c r="L347" s="29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</row>
    <row r="348" spans="1:44" s="33" customFormat="1" ht="18" customHeight="1">
      <c r="A348" s="21"/>
      <c r="B348" s="30"/>
      <c r="C348" s="21"/>
      <c r="D348" s="21"/>
      <c r="E348" s="31"/>
      <c r="F348" s="32"/>
      <c r="G348" s="27"/>
      <c r="I348" s="32"/>
      <c r="L348" s="29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</row>
    <row r="349" spans="1:44" s="33" customFormat="1" ht="18" customHeight="1">
      <c r="A349" s="21"/>
      <c r="B349" s="30"/>
      <c r="C349" s="21"/>
      <c r="D349" s="21"/>
      <c r="E349" s="31"/>
      <c r="F349" s="32"/>
      <c r="G349" s="27"/>
      <c r="I349" s="32"/>
      <c r="L349" s="29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</row>
    <row r="350" spans="1:44" s="33" customFormat="1" ht="18" customHeight="1">
      <c r="A350" s="21"/>
      <c r="B350" s="30"/>
      <c r="C350" s="21"/>
      <c r="D350" s="21"/>
      <c r="E350" s="31"/>
      <c r="F350" s="32"/>
      <c r="G350" s="27"/>
      <c r="I350" s="32"/>
      <c r="L350" s="29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</row>
    <row r="351" spans="1:44" s="33" customFormat="1" ht="18" customHeight="1">
      <c r="A351" s="21"/>
      <c r="B351" s="30"/>
      <c r="C351" s="21"/>
      <c r="D351" s="21"/>
      <c r="E351" s="31"/>
      <c r="F351" s="32"/>
      <c r="G351" s="27"/>
      <c r="I351" s="32"/>
      <c r="L351" s="29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</row>
    <row r="352" spans="1:44" s="33" customFormat="1" ht="18" customHeight="1">
      <c r="A352" s="21"/>
      <c r="B352" s="30"/>
      <c r="C352" s="21"/>
      <c r="D352" s="21"/>
      <c r="E352" s="31"/>
      <c r="F352" s="32"/>
      <c r="G352" s="27"/>
      <c r="I352" s="32"/>
      <c r="L352" s="29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</row>
    <row r="353" spans="1:44" s="33" customFormat="1" ht="18" customHeight="1">
      <c r="A353" s="21"/>
      <c r="B353" s="30"/>
      <c r="C353" s="21"/>
      <c r="D353" s="21"/>
      <c r="E353" s="31"/>
      <c r="F353" s="32"/>
      <c r="G353" s="27"/>
      <c r="I353" s="32"/>
      <c r="L353" s="29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</row>
    <row r="354" spans="1:44" s="33" customFormat="1" ht="18" customHeight="1">
      <c r="A354" s="21"/>
      <c r="B354" s="30"/>
      <c r="C354" s="21"/>
      <c r="D354" s="21"/>
      <c r="E354" s="31"/>
      <c r="F354" s="32"/>
      <c r="G354" s="27"/>
      <c r="I354" s="32"/>
      <c r="L354" s="29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</row>
    <row r="355" spans="1:44" s="33" customFormat="1" ht="18" customHeight="1">
      <c r="A355" s="21"/>
      <c r="B355" s="30"/>
      <c r="C355" s="21"/>
      <c r="D355" s="21"/>
      <c r="E355" s="31"/>
      <c r="F355" s="32"/>
      <c r="G355" s="27"/>
      <c r="I355" s="32"/>
      <c r="L355" s="29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</row>
    <row r="356" spans="1:44" s="33" customFormat="1" ht="18" customHeight="1">
      <c r="A356" s="21"/>
      <c r="B356" s="30"/>
      <c r="C356" s="21"/>
      <c r="D356" s="21"/>
      <c r="E356" s="31"/>
      <c r="F356" s="32"/>
      <c r="G356" s="27"/>
      <c r="I356" s="32"/>
      <c r="L356" s="29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</row>
    <row r="357" spans="1:44" s="33" customFormat="1" ht="18" customHeight="1">
      <c r="A357" s="21"/>
      <c r="B357" s="30"/>
      <c r="C357" s="21"/>
      <c r="D357" s="21"/>
      <c r="E357" s="31"/>
      <c r="F357" s="32"/>
      <c r="G357" s="27"/>
      <c r="I357" s="32"/>
      <c r="L357" s="29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</row>
    <row r="358" spans="1:44" s="33" customFormat="1" ht="18" customHeight="1">
      <c r="A358" s="21"/>
      <c r="B358" s="30"/>
      <c r="C358" s="21"/>
      <c r="D358" s="21"/>
      <c r="E358" s="31"/>
      <c r="F358" s="32"/>
      <c r="G358" s="27"/>
      <c r="I358" s="32"/>
      <c r="L358" s="29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</row>
    <row r="359" spans="1:44" s="33" customFormat="1" ht="18" customHeight="1">
      <c r="A359" s="21"/>
      <c r="B359" s="30"/>
      <c r="C359" s="21"/>
      <c r="D359" s="21"/>
      <c r="E359" s="31"/>
      <c r="F359" s="32"/>
      <c r="G359" s="27"/>
      <c r="I359" s="32"/>
      <c r="L359" s="29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</row>
    <row r="360" spans="1:44" s="33" customFormat="1" ht="18" customHeight="1">
      <c r="A360" s="21"/>
      <c r="B360" s="30"/>
      <c r="C360" s="21"/>
      <c r="D360" s="21"/>
      <c r="E360" s="31"/>
      <c r="F360" s="32"/>
      <c r="G360" s="27"/>
      <c r="I360" s="32"/>
      <c r="L360" s="29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</row>
    <row r="361" spans="1:44" s="33" customFormat="1" ht="18" customHeight="1">
      <c r="A361" s="21"/>
      <c r="B361" s="30"/>
      <c r="C361" s="21"/>
      <c r="D361" s="21"/>
      <c r="E361" s="31"/>
      <c r="F361" s="32"/>
      <c r="G361" s="27"/>
      <c r="I361" s="32"/>
      <c r="L361" s="29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</row>
    <row r="362" spans="1:44" s="33" customFormat="1" ht="18" customHeight="1">
      <c r="A362" s="21"/>
      <c r="B362" s="30"/>
      <c r="C362" s="21"/>
      <c r="D362" s="21"/>
      <c r="E362" s="31"/>
      <c r="F362" s="32"/>
      <c r="G362" s="27"/>
      <c r="I362" s="32"/>
      <c r="L362" s="29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</row>
    <row r="363" spans="1:44" s="33" customFormat="1" ht="18" customHeight="1">
      <c r="A363" s="21"/>
      <c r="B363" s="30"/>
      <c r="C363" s="21"/>
      <c r="D363" s="21"/>
      <c r="E363" s="31"/>
      <c r="F363" s="32"/>
      <c r="G363" s="27"/>
      <c r="I363" s="32"/>
      <c r="L363" s="29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</row>
    <row r="364" spans="1:44" s="33" customFormat="1" ht="18" customHeight="1">
      <c r="A364" s="21"/>
      <c r="B364" s="30"/>
      <c r="C364" s="21"/>
      <c r="D364" s="21"/>
      <c r="E364" s="31"/>
      <c r="F364" s="32"/>
      <c r="G364" s="27"/>
      <c r="I364" s="32"/>
      <c r="L364" s="29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</row>
    <row r="365" spans="1:44" s="33" customFormat="1" ht="18" customHeight="1">
      <c r="A365" s="21"/>
      <c r="B365" s="30"/>
      <c r="C365" s="21"/>
      <c r="D365" s="21"/>
      <c r="E365" s="31"/>
      <c r="F365" s="32"/>
      <c r="G365" s="27"/>
      <c r="I365" s="32"/>
      <c r="L365" s="29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</row>
    <row r="366" spans="1:44" s="33" customFormat="1" ht="18" customHeight="1">
      <c r="A366" s="21"/>
      <c r="B366" s="30"/>
      <c r="C366" s="21"/>
      <c r="D366" s="21"/>
      <c r="E366" s="31"/>
      <c r="F366" s="32"/>
      <c r="G366" s="27"/>
      <c r="I366" s="32"/>
      <c r="L366" s="29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</row>
    <row r="367" spans="1:44" s="33" customFormat="1" ht="18" customHeight="1">
      <c r="A367" s="21"/>
      <c r="B367" s="30"/>
      <c r="C367" s="21"/>
      <c r="D367" s="21"/>
      <c r="E367" s="31"/>
      <c r="F367" s="32"/>
      <c r="G367" s="27"/>
      <c r="I367" s="32"/>
      <c r="L367" s="29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</row>
    <row r="368" spans="1:44" s="33" customFormat="1" ht="18" customHeight="1">
      <c r="A368" s="21"/>
      <c r="B368" s="30"/>
      <c r="C368" s="21"/>
      <c r="D368" s="21"/>
      <c r="E368" s="31"/>
      <c r="F368" s="32"/>
      <c r="G368" s="27"/>
      <c r="I368" s="32"/>
      <c r="L368" s="29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</row>
    <row r="369" spans="1:44" s="33" customFormat="1" ht="18" customHeight="1">
      <c r="A369" s="21"/>
      <c r="B369" s="30"/>
      <c r="C369" s="21"/>
      <c r="D369" s="21"/>
      <c r="E369" s="31"/>
      <c r="F369" s="32"/>
      <c r="G369" s="27"/>
      <c r="I369" s="32"/>
      <c r="L369" s="29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</row>
    <row r="370" spans="1:44" s="33" customFormat="1" ht="18" customHeight="1">
      <c r="A370" s="21"/>
      <c r="B370" s="30"/>
      <c r="C370" s="21"/>
      <c r="D370" s="21"/>
      <c r="E370" s="31"/>
      <c r="F370" s="32"/>
      <c r="G370" s="27"/>
      <c r="I370" s="32"/>
      <c r="L370" s="29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</row>
    <row r="371" spans="1:44" s="33" customFormat="1" ht="18" customHeight="1">
      <c r="A371" s="21"/>
      <c r="B371" s="30"/>
      <c r="C371" s="21"/>
      <c r="D371" s="21"/>
      <c r="E371" s="31"/>
      <c r="F371" s="32"/>
      <c r="G371" s="27"/>
      <c r="I371" s="32"/>
      <c r="L371" s="29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</row>
    <row r="372" spans="1:44" s="33" customFormat="1" ht="18" customHeight="1">
      <c r="A372" s="21"/>
      <c r="B372" s="30"/>
      <c r="C372" s="21"/>
      <c r="D372" s="21"/>
      <c r="E372" s="31"/>
      <c r="F372" s="32"/>
      <c r="G372" s="27"/>
      <c r="I372" s="32"/>
      <c r="L372" s="29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</row>
    <row r="373" spans="1:44" s="33" customFormat="1" ht="18" customHeight="1">
      <c r="A373" s="21"/>
      <c r="B373" s="30"/>
      <c r="C373" s="21"/>
      <c r="D373" s="21"/>
      <c r="E373" s="31"/>
      <c r="F373" s="32"/>
      <c r="G373" s="27"/>
      <c r="I373" s="32"/>
      <c r="L373" s="29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</row>
    <row r="374" spans="1:44" s="33" customFormat="1" ht="18" customHeight="1">
      <c r="A374" s="21"/>
      <c r="B374" s="30"/>
      <c r="C374" s="21"/>
      <c r="D374" s="21"/>
      <c r="E374" s="31"/>
      <c r="F374" s="32"/>
      <c r="G374" s="27"/>
      <c r="I374" s="32"/>
      <c r="L374" s="29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</row>
    <row r="375" spans="1:44" s="33" customFormat="1" ht="18" customHeight="1">
      <c r="A375" s="21"/>
      <c r="B375" s="30"/>
      <c r="C375" s="21"/>
      <c r="D375" s="21"/>
      <c r="E375" s="31"/>
      <c r="F375" s="32"/>
      <c r="G375" s="27"/>
      <c r="I375" s="32"/>
      <c r="L375" s="29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</row>
    <row r="376" spans="1:44" s="33" customFormat="1" ht="18" customHeight="1">
      <c r="A376" s="21"/>
      <c r="B376" s="30"/>
      <c r="C376" s="21"/>
      <c r="D376" s="21"/>
      <c r="E376" s="31"/>
      <c r="F376" s="32"/>
      <c r="G376" s="27"/>
      <c r="I376" s="32"/>
      <c r="L376" s="29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</row>
    <row r="377" spans="1:44" s="33" customFormat="1" ht="18" customHeight="1">
      <c r="A377" s="21"/>
      <c r="B377" s="30"/>
      <c r="C377" s="21"/>
      <c r="D377" s="21"/>
      <c r="E377" s="31"/>
      <c r="F377" s="32"/>
      <c r="G377" s="27"/>
      <c r="I377" s="32"/>
      <c r="L377" s="29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</row>
    <row r="378" spans="1:44" s="33" customFormat="1" ht="18" customHeight="1">
      <c r="A378" s="21"/>
      <c r="B378" s="30"/>
      <c r="C378" s="21"/>
      <c r="D378" s="21"/>
      <c r="E378" s="31"/>
      <c r="F378" s="32"/>
      <c r="G378" s="27"/>
      <c r="I378" s="32"/>
      <c r="L378" s="29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</row>
    <row r="379" spans="1:44" s="33" customFormat="1" ht="18" customHeight="1">
      <c r="A379" s="21"/>
      <c r="B379" s="30"/>
      <c r="C379" s="21"/>
      <c r="D379" s="21"/>
      <c r="E379" s="31"/>
      <c r="F379" s="32"/>
      <c r="G379" s="27"/>
      <c r="I379" s="32"/>
      <c r="L379" s="29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</row>
    <row r="380" spans="1:44" s="33" customFormat="1" ht="18" customHeight="1">
      <c r="A380" s="21"/>
      <c r="B380" s="30"/>
      <c r="C380" s="21"/>
      <c r="D380" s="21"/>
      <c r="E380" s="31"/>
      <c r="F380" s="32"/>
      <c r="G380" s="27"/>
      <c r="I380" s="32"/>
      <c r="L380" s="29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</row>
    <row r="381" spans="1:44" s="33" customFormat="1" ht="18" customHeight="1">
      <c r="A381" s="21"/>
      <c r="B381" s="30"/>
      <c r="C381" s="21"/>
      <c r="D381" s="21"/>
      <c r="E381" s="31"/>
      <c r="F381" s="32"/>
      <c r="G381" s="27"/>
      <c r="I381" s="32"/>
      <c r="L381" s="29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</row>
    <row r="382" spans="1:44" s="33" customFormat="1" ht="18" customHeight="1">
      <c r="A382" s="21"/>
      <c r="B382" s="30"/>
      <c r="C382" s="21"/>
      <c r="D382" s="21"/>
      <c r="E382" s="31"/>
      <c r="F382" s="32"/>
      <c r="G382" s="27"/>
      <c r="I382" s="32"/>
      <c r="L382" s="29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</row>
    <row r="383" spans="1:44" s="33" customFormat="1" ht="18" customHeight="1">
      <c r="A383" s="21"/>
      <c r="B383" s="30"/>
      <c r="C383" s="21"/>
      <c r="D383" s="21"/>
      <c r="E383" s="31"/>
      <c r="F383" s="32"/>
      <c r="G383" s="27"/>
      <c r="I383" s="32"/>
      <c r="L383" s="29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</row>
    <row r="384" spans="1:44" s="33" customFormat="1" ht="18" customHeight="1">
      <c r="A384" s="21"/>
      <c r="B384" s="30"/>
      <c r="C384" s="21"/>
      <c r="D384" s="21"/>
      <c r="E384" s="31"/>
      <c r="F384" s="32"/>
      <c r="G384" s="27"/>
      <c r="I384" s="32"/>
      <c r="L384" s="29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</row>
    <row r="385" spans="1:44" s="33" customFormat="1" ht="18" customHeight="1">
      <c r="A385" s="21"/>
      <c r="B385" s="30"/>
      <c r="C385" s="21"/>
      <c r="D385" s="21"/>
      <c r="E385" s="31"/>
      <c r="F385" s="32"/>
      <c r="G385" s="27"/>
      <c r="I385" s="32"/>
      <c r="L385" s="29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</row>
    <row r="386" spans="1:44" s="33" customFormat="1" ht="18" customHeight="1">
      <c r="A386" s="21"/>
      <c r="B386" s="30"/>
      <c r="C386" s="21"/>
      <c r="D386" s="21"/>
      <c r="E386" s="31"/>
      <c r="F386" s="32"/>
      <c r="G386" s="27"/>
      <c r="I386" s="32"/>
      <c r="L386" s="29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</row>
    <row r="387" spans="1:44" s="29" customFormat="1" ht="18" customHeight="1">
      <c r="A387" s="21"/>
      <c r="B387" s="30"/>
      <c r="C387" s="21"/>
      <c r="D387" s="21"/>
      <c r="E387" s="31"/>
      <c r="F387" s="32"/>
      <c r="G387" s="27"/>
      <c r="H387" s="33"/>
      <c r="I387" s="32"/>
      <c r="J387" s="33"/>
      <c r="K387" s="33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</row>
    <row r="388" spans="1:44" s="29" customFormat="1" ht="18" customHeight="1">
      <c r="A388" s="21"/>
      <c r="B388" s="30"/>
      <c r="C388" s="21"/>
      <c r="D388" s="21"/>
      <c r="E388" s="31"/>
      <c r="F388" s="32"/>
      <c r="G388" s="27"/>
      <c r="H388" s="33"/>
      <c r="I388" s="32"/>
      <c r="J388" s="33"/>
      <c r="K388" s="33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</row>
    <row r="389" spans="1:44" s="29" customFormat="1" ht="18" customHeight="1">
      <c r="A389" s="21"/>
      <c r="B389" s="30"/>
      <c r="C389" s="21"/>
      <c r="D389" s="21"/>
      <c r="E389" s="31"/>
      <c r="F389" s="32"/>
      <c r="G389" s="27"/>
      <c r="H389" s="33"/>
      <c r="I389" s="32"/>
      <c r="J389" s="33"/>
      <c r="K389" s="33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</row>
    <row r="390" spans="1:44" s="29" customFormat="1" ht="18" customHeight="1">
      <c r="A390" s="21"/>
      <c r="B390" s="30"/>
      <c r="C390" s="21"/>
      <c r="D390" s="21"/>
      <c r="E390" s="31"/>
      <c r="F390" s="32"/>
      <c r="G390" s="27"/>
      <c r="H390" s="33"/>
      <c r="I390" s="32"/>
      <c r="J390" s="33"/>
      <c r="K390" s="33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</row>
    <row r="391" spans="1:44" s="29" customFormat="1" ht="18" customHeight="1">
      <c r="A391" s="21"/>
      <c r="B391" s="30"/>
      <c r="C391" s="21"/>
      <c r="D391" s="21"/>
      <c r="E391" s="31"/>
      <c r="F391" s="32"/>
      <c r="G391" s="27"/>
      <c r="H391" s="33"/>
      <c r="I391" s="32"/>
      <c r="J391" s="33"/>
      <c r="K391" s="33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</row>
    <row r="392" spans="1:44" s="29" customFormat="1" ht="18" customHeight="1">
      <c r="A392" s="21"/>
      <c r="B392" s="30"/>
      <c r="C392" s="21"/>
      <c r="D392" s="21"/>
      <c r="E392" s="31"/>
      <c r="F392" s="32"/>
      <c r="G392" s="27"/>
      <c r="H392" s="33"/>
      <c r="I392" s="32"/>
      <c r="J392" s="33"/>
      <c r="K392" s="33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</row>
    <row r="393" spans="1:44" s="29" customFormat="1" ht="18" customHeight="1">
      <c r="A393" s="21"/>
      <c r="B393" s="30"/>
      <c r="C393" s="21"/>
      <c r="D393" s="21"/>
      <c r="E393" s="31"/>
      <c r="F393" s="32"/>
      <c r="G393" s="27"/>
      <c r="H393" s="33"/>
      <c r="I393" s="32"/>
      <c r="J393" s="33"/>
      <c r="K393" s="33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</row>
    <row r="395" spans="1:44" s="29" customFormat="1" ht="18" customHeight="1">
      <c r="A395" s="21"/>
      <c r="B395" s="30"/>
      <c r="C395" s="21"/>
      <c r="D395" s="21"/>
      <c r="E395" s="31"/>
      <c r="F395" s="32"/>
      <c r="G395" s="34"/>
      <c r="H395" s="33"/>
      <c r="I395" s="32"/>
      <c r="J395" s="33"/>
      <c r="K395" s="33" t="e">
        <f>SUM(#REF!)</f>
        <v>#REF!</v>
      </c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</row>
    <row r="398" spans="1:44" s="29" customFormat="1" ht="18" customHeight="1">
      <c r="A398" s="21"/>
      <c r="B398" s="30"/>
      <c r="C398" s="21"/>
      <c r="D398" s="21"/>
      <c r="E398" s="31"/>
      <c r="F398" s="32"/>
      <c r="G398" s="34"/>
      <c r="H398" s="33"/>
      <c r="I398" s="32" t="s">
        <v>29</v>
      </c>
      <c r="J398" s="33"/>
      <c r="K398" s="33" t="e">
        <f>#REF!+#REF!+#REF!+#REF!</f>
        <v>#REF!</v>
      </c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</row>
    <row r="399" spans="1:44" s="29" customFormat="1" ht="18" customHeight="1">
      <c r="A399" s="21"/>
      <c r="B399" s="30"/>
      <c r="C399" s="21"/>
      <c r="D399" s="21"/>
      <c r="E399" s="31"/>
      <c r="F399" s="32"/>
      <c r="G399" s="34"/>
      <c r="H399" s="33"/>
      <c r="I399" s="32" t="s">
        <v>20</v>
      </c>
      <c r="J399" s="33"/>
      <c r="K399" s="33" t="e">
        <f>#REF!+#REF!+#REF!+#REF!+#REF!+#REF!</f>
        <v>#REF!</v>
      </c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</row>
    <row r="400" spans="1:44" s="29" customFormat="1" ht="18" customHeight="1">
      <c r="A400" s="21"/>
      <c r="B400" s="30"/>
      <c r="C400" s="21"/>
      <c r="D400" s="21"/>
      <c r="E400" s="31"/>
      <c r="F400" s="32"/>
      <c r="G400" s="34"/>
      <c r="H400" s="33"/>
      <c r="I400" s="32" t="s">
        <v>30</v>
      </c>
      <c r="J400" s="33"/>
      <c r="K400" s="33" t="e">
        <f>SUM(#REF!,#REF!,#REF!,#REF!,#REF!,#REF!)</f>
        <v>#REF!</v>
      </c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</row>
    <row r="401" spans="1:44" s="29" customFormat="1" ht="18" customHeight="1">
      <c r="A401" s="21"/>
      <c r="B401" s="30"/>
      <c r="C401" s="21"/>
      <c r="D401" s="21"/>
      <c r="E401" s="31"/>
      <c r="F401" s="32"/>
      <c r="G401" s="34"/>
      <c r="H401" s="33"/>
      <c r="I401" s="32" t="s">
        <v>23</v>
      </c>
      <c r="J401" s="33"/>
      <c r="K401" s="33" t="e">
        <f>#REF!+#REF!+#REF!+#REF!+#REF!+#REF!+#REF!</f>
        <v>#REF!</v>
      </c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</row>
    <row r="402" spans="1:44" s="29" customFormat="1" ht="18" customHeight="1">
      <c r="A402" s="21"/>
      <c r="B402" s="30"/>
      <c r="C402" s="21"/>
      <c r="D402" s="21"/>
      <c r="E402" s="31"/>
      <c r="F402" s="32"/>
      <c r="G402" s="34"/>
      <c r="H402" s="33"/>
      <c r="I402" s="32" t="s">
        <v>15</v>
      </c>
      <c r="J402" s="33"/>
      <c r="K402" s="33" t="e">
        <f>#REF!+#REF!+#REF!+#REF!+#REF!</f>
        <v>#REF!</v>
      </c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</row>
    <row r="403" spans="1:44" s="29" customFormat="1" ht="18" customHeight="1">
      <c r="A403" s="21"/>
      <c r="B403" s="30"/>
      <c r="C403" s="21"/>
      <c r="D403" s="21"/>
      <c r="E403" s="31"/>
      <c r="F403" s="32"/>
      <c r="G403" s="34"/>
      <c r="H403" s="33"/>
      <c r="I403" s="32" t="s">
        <v>24</v>
      </c>
      <c r="J403" s="33"/>
      <c r="K403" s="33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</row>
    <row r="404" spans="1:44" s="29" customFormat="1" ht="18" customHeight="1">
      <c r="A404" s="21"/>
      <c r="B404" s="30"/>
      <c r="C404" s="21"/>
      <c r="D404" s="21"/>
      <c r="E404" s="31"/>
      <c r="F404" s="32"/>
      <c r="G404" s="34"/>
      <c r="H404" s="33"/>
      <c r="I404" s="32" t="s">
        <v>19</v>
      </c>
      <c r="J404" s="33"/>
      <c r="K404" s="33" t="e">
        <f>#REF!</f>
        <v>#REF!</v>
      </c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</row>
    <row r="405" spans="1:44" s="29" customFormat="1" ht="18" customHeight="1">
      <c r="A405" s="21"/>
      <c r="B405" s="30"/>
      <c r="C405" s="21"/>
      <c r="D405" s="21"/>
      <c r="E405" s="31"/>
      <c r="F405" s="32"/>
      <c r="G405" s="34"/>
      <c r="H405" s="33"/>
      <c r="I405" s="32" t="s">
        <v>11</v>
      </c>
      <c r="J405" s="33"/>
      <c r="K405" s="33" t="e">
        <f>#REF!</f>
        <v>#REF!</v>
      </c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</row>
    <row r="406" spans="1:44" s="29" customFormat="1" ht="18" customHeight="1">
      <c r="A406" s="21"/>
      <c r="B406" s="30"/>
      <c r="C406" s="21"/>
      <c r="D406" s="21"/>
      <c r="E406" s="31"/>
      <c r="F406" s="32"/>
      <c r="G406" s="34"/>
      <c r="H406" s="33"/>
      <c r="I406" s="32" t="s">
        <v>27</v>
      </c>
      <c r="J406" s="33"/>
      <c r="K406" s="33" t="e">
        <f>#REF!+#REF!+#REF!+#REF!+#REF!+#REF!+#REF!+#REF!+#REF!</f>
        <v>#REF!</v>
      </c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</row>
    <row r="407" spans="1:44" s="29" customFormat="1" ht="18" customHeight="1">
      <c r="A407" s="21"/>
      <c r="B407" s="30"/>
      <c r="C407" s="21"/>
      <c r="D407" s="21"/>
      <c r="E407" s="31"/>
      <c r="F407" s="32"/>
      <c r="G407" s="34"/>
      <c r="H407" s="33"/>
      <c r="I407" s="32" t="s">
        <v>26</v>
      </c>
      <c r="J407" s="33"/>
      <c r="K407" s="33" t="e">
        <f>#REF!+#REF!+#REF!+#REF!+#REF!+#REF!+#REF!+#REF!+#REF!+#REF!+#REF!+#REF!</f>
        <v>#REF!</v>
      </c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</row>
    <row r="408" spans="1:44" s="29" customFormat="1" ht="18" customHeight="1">
      <c r="A408" s="21"/>
      <c r="B408" s="30"/>
      <c r="C408" s="21"/>
      <c r="D408" s="21"/>
      <c r="E408" s="31"/>
      <c r="F408" s="32"/>
      <c r="G408" s="34"/>
      <c r="H408" s="33"/>
      <c r="I408" s="32" t="s">
        <v>22</v>
      </c>
      <c r="J408" s="33"/>
      <c r="K408" s="33" t="e">
        <f>#REF!+#REF!+#REF!+#REF!+#REF!+#REF!+#REF!+#REF!+#REF!+#REF!+#REF!</f>
        <v>#REF!</v>
      </c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</row>
    <row r="409" spans="1:44" s="29" customFormat="1" ht="18" customHeight="1">
      <c r="A409" s="21"/>
      <c r="B409" s="30"/>
      <c r="C409" s="21"/>
      <c r="D409" s="21"/>
      <c r="E409" s="31"/>
      <c r="F409" s="32"/>
      <c r="G409" s="34"/>
      <c r="H409" s="33"/>
      <c r="I409" s="32" t="s">
        <v>25</v>
      </c>
      <c r="J409" s="33"/>
      <c r="K409" s="33" t="e">
        <f>#REF!+#REF!+#REF!+#REF!+#REF!</f>
        <v>#REF!</v>
      </c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</row>
    <row r="410" spans="1:44" s="29" customFormat="1" ht="18" customHeight="1">
      <c r="A410" s="21"/>
      <c r="B410" s="30"/>
      <c r="C410" s="21"/>
      <c r="D410" s="21"/>
      <c r="E410" s="31"/>
      <c r="F410" s="32"/>
      <c r="G410" s="34"/>
      <c r="H410" s="33"/>
      <c r="I410" s="32" t="s">
        <v>28</v>
      </c>
      <c r="J410" s="33"/>
      <c r="K410" s="33" t="e">
        <f>#REF!+#REF!+#REF!+#REF!+#REF!+#REF!+#REF!+#REF!+#REF!+#REF!+#REF!</f>
        <v>#REF!</v>
      </c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</row>
    <row r="411" spans="1:44" s="29" customFormat="1" ht="18" customHeight="1">
      <c r="A411" s="21"/>
      <c r="B411" s="30"/>
      <c r="C411" s="21"/>
      <c r="D411" s="21"/>
      <c r="E411" s="31"/>
      <c r="F411" s="32"/>
      <c r="G411" s="34"/>
      <c r="H411" s="33"/>
      <c r="I411" s="32" t="s">
        <v>17</v>
      </c>
      <c r="J411" s="33"/>
      <c r="K411" s="33" t="e">
        <f>#REF!</f>
        <v>#REF!</v>
      </c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</row>
    <row r="412" spans="1:44" s="29" customFormat="1" ht="18" customHeight="1">
      <c r="A412" s="21"/>
      <c r="B412" s="30"/>
      <c r="C412" s="21"/>
      <c r="D412" s="21"/>
      <c r="E412" s="31"/>
      <c r="F412" s="32"/>
      <c r="G412" s="34"/>
      <c r="H412" s="33"/>
      <c r="I412" s="32" t="s">
        <v>12</v>
      </c>
      <c r="J412" s="33"/>
      <c r="K412" s="33" t="e">
        <f>#REF!</f>
        <v>#REF!</v>
      </c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</row>
    <row r="413" spans="1:44" s="29" customFormat="1" ht="18" customHeight="1">
      <c r="A413" s="21"/>
      <c r="B413" s="30"/>
      <c r="C413" s="21"/>
      <c r="D413" s="21"/>
      <c r="E413" s="31"/>
      <c r="F413" s="32"/>
      <c r="G413" s="34"/>
      <c r="H413" s="33"/>
      <c r="I413" s="32" t="s">
        <v>21</v>
      </c>
      <c r="J413" s="33"/>
      <c r="K413" s="33" t="e">
        <f>#REF!+#REF!+#REF!+#REF!+#REF!+#REF!+#REF!+#REF!+#REF!</f>
        <v>#REF!</v>
      </c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</row>
    <row r="414" spans="1:44" s="29" customFormat="1" ht="18" customHeight="1">
      <c r="A414" s="21"/>
      <c r="B414" s="30"/>
      <c r="C414" s="21"/>
      <c r="D414" s="21"/>
      <c r="E414" s="31"/>
      <c r="F414" s="32"/>
      <c r="G414" s="34"/>
      <c r="H414" s="33"/>
      <c r="I414" s="32" t="s">
        <v>18</v>
      </c>
      <c r="J414" s="33"/>
      <c r="K414" s="33" t="e">
        <f>#REF!+#REF!+#REF!+#REF!+#REF!+#REF!+#REF!+#REF!+#REF!+#REF!</f>
        <v>#REF!</v>
      </c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</row>
    <row r="415" spans="1:44" s="29" customFormat="1" ht="18" customHeight="1">
      <c r="A415" s="21"/>
      <c r="B415" s="30"/>
      <c r="C415" s="21"/>
      <c r="D415" s="21"/>
      <c r="E415" s="31"/>
      <c r="F415" s="32"/>
      <c r="G415" s="34"/>
      <c r="H415" s="33"/>
      <c r="I415" s="32" t="s">
        <v>31</v>
      </c>
      <c r="J415" s="33"/>
      <c r="K415" s="33">
        <v>16856000</v>
      </c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</row>
    <row r="416" spans="1:44" s="29" customFormat="1" ht="18" customHeight="1">
      <c r="A416" s="21"/>
      <c r="B416" s="30"/>
      <c r="C416" s="21"/>
      <c r="D416" s="21"/>
      <c r="E416" s="31"/>
      <c r="F416" s="32"/>
      <c r="G416" s="34"/>
      <c r="H416" s="33"/>
      <c r="I416" s="32"/>
      <c r="J416" s="33"/>
      <c r="K416" s="33" t="e">
        <f>원가계산서!#REF!-(원가계산서!#REF!-원가계산서!C24)</f>
        <v>#REF!</v>
      </c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</row>
    <row r="417" spans="1:44" s="29" customFormat="1" ht="18" customHeight="1">
      <c r="A417" s="21"/>
      <c r="B417" s="30"/>
      <c r="C417" s="21"/>
      <c r="D417" s="21"/>
      <c r="E417" s="31"/>
      <c r="F417" s="32"/>
      <c r="G417" s="34"/>
      <c r="H417" s="33"/>
      <c r="I417" s="32" t="s">
        <v>32</v>
      </c>
      <c r="J417" s="33"/>
      <c r="K417" s="33">
        <v>-56000</v>
      </c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</row>
    <row r="418" spans="1:44" s="29" customFormat="1" ht="18" customHeight="1">
      <c r="A418" s="21"/>
      <c r="B418" s="30"/>
      <c r="C418" s="21"/>
      <c r="D418" s="21"/>
      <c r="E418" s="31"/>
      <c r="F418" s="32"/>
      <c r="G418" s="34"/>
      <c r="H418" s="33"/>
      <c r="I418" s="32"/>
      <c r="J418" s="33"/>
      <c r="K418" s="33" t="e">
        <f>SUBTOTAL(9,K398:K417)</f>
        <v>#REF!</v>
      </c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</row>
  </sheetData>
  <mergeCells count="9">
    <mergeCell ref="A1:A2"/>
    <mergeCell ref="L1:L2"/>
    <mergeCell ref="F1:G1"/>
    <mergeCell ref="H1:I1"/>
    <mergeCell ref="J1:K1"/>
    <mergeCell ref="B1:B2"/>
    <mergeCell ref="C1:C2"/>
    <mergeCell ref="D1:D2"/>
    <mergeCell ref="E1:E2"/>
  </mergeCells>
  <phoneticPr fontId="2" type="noConversion"/>
  <dataValidations disablePrompts="1" count="1">
    <dataValidation type="list" allowBlank="1" showInputMessage="1" showErrorMessage="1" sqref="D45:D47 D81:D95 D76:D78 D37:D41 D4:D11 D14:D22 D57:D61 D50:D54 D25:D33 D98:D103 D64:D73">
      <formula1>단위</formula1>
    </dataValidation>
  </dataValidations>
  <printOptions horizontalCentered="1" gridLines="1"/>
  <pageMargins left="0.70866141732283461" right="0.70866141732283461" top="0.74803149606299213" bottom="0.74803149606299213" header="0.31496062992125984" footer="0.31496062992125984"/>
  <pageSetup paperSize="9" scale="70" orientation="landscape" r:id="rId1"/>
  <headerFooter alignWithMargins="0"/>
  <rowBreaks count="3" manualBreakCount="3">
    <brk id="29" max="11" man="1"/>
    <brk id="55" max="11" man="1"/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15</vt:i4>
      </vt:variant>
    </vt:vector>
  </HeadingPairs>
  <TitlesOfParts>
    <vt:vector size="26" baseType="lpstr">
      <vt:lpstr>입력</vt:lpstr>
      <vt:lpstr>공사개요</vt:lpstr>
      <vt:lpstr>갑지-일반</vt:lpstr>
      <vt:lpstr>표지</vt:lpstr>
      <vt:lpstr>원가계산서</vt:lpstr>
      <vt:lpstr>을지</vt:lpstr>
      <vt:lpstr>갑지-인테리어</vt:lpstr>
      <vt:lpstr>내역서</vt:lpstr>
      <vt:lpstr>내역명세서</vt:lpstr>
      <vt:lpstr>자료</vt:lpstr>
      <vt:lpstr>Sheet2</vt:lpstr>
      <vt:lpstr>'갑지-인테리어'!Print_Area</vt:lpstr>
      <vt:lpstr>'갑지-일반'!Print_Area</vt:lpstr>
      <vt:lpstr>내역명세서!Print_Area</vt:lpstr>
      <vt:lpstr>내역서!Print_Area</vt:lpstr>
      <vt:lpstr>원가계산서!Print_Area</vt:lpstr>
      <vt:lpstr>을지!Print_Area</vt:lpstr>
      <vt:lpstr>입력!Print_Area</vt:lpstr>
      <vt:lpstr>표지!Print_Area</vt:lpstr>
      <vt:lpstr>내역명세서!Print_Titles</vt:lpstr>
      <vt:lpstr>내역서!Print_Titles</vt:lpstr>
      <vt:lpstr>을지!Print_Titles</vt:lpstr>
      <vt:lpstr>단위</vt:lpstr>
      <vt:lpstr>도장공사</vt:lpstr>
      <vt:lpstr>도장내역</vt:lpstr>
      <vt:lpstr>분류</vt:lpstr>
    </vt:vector>
  </TitlesOfParts>
  <Company>(주)빅터하우스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견적서(가로)</dc:title>
  <dc:creator>정성윤</dc:creator>
  <cp:lastModifiedBy>사용자</cp:lastModifiedBy>
  <cp:lastPrinted>2019-12-12T08:57:55Z</cp:lastPrinted>
  <dcterms:created xsi:type="dcterms:W3CDTF">2002-06-14T03:22:18Z</dcterms:created>
  <dcterms:modified xsi:type="dcterms:W3CDTF">2019-12-13T02:03:51Z</dcterms:modified>
</cp:coreProperties>
</file>